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always" codeName="EstaPasta_de_trabalho"/>
  <bookViews>
    <workbookView xWindow="0" yWindow="0" windowWidth="21570" windowHeight="8805" tabRatio="727"/>
  </bookViews>
  <sheets>
    <sheet name="Índice" sheetId="13" r:id="rId1"/>
    <sheet name="Gráfico 1" sheetId="198" r:id="rId2"/>
    <sheet name="Gráfico 2" sheetId="199" r:id="rId3"/>
    <sheet name="Gráfico 3" sheetId="200" r:id="rId4"/>
    <sheet name="Gráfico 4" sheetId="201" r:id="rId5"/>
    <sheet name="Gráfico 5" sheetId="202" r:id="rId6"/>
    <sheet name="Gráfico 6" sheetId="203" r:id="rId7"/>
    <sheet name="Gráfico 7" sheetId="204" r:id="rId8"/>
    <sheet name="Gráfico 8" sheetId="205" r:id="rId9"/>
    <sheet name="Gráfico 9" sheetId="226" r:id="rId10"/>
    <sheet name="Gráfico 10" sheetId="227" r:id="rId11"/>
    <sheet name="Gráfico 11" sheetId="228" r:id="rId12"/>
    <sheet name="Gráfico 12" sheetId="229" r:id="rId13"/>
    <sheet name="Gráficos 13 e 14" sheetId="213" r:id="rId14"/>
    <sheet name="Gráfico 15" sheetId="212" r:id="rId15"/>
    <sheet name="Gráfico 16" sheetId="189" r:id="rId16"/>
    <sheet name="Gráfico 17" sheetId="195" r:id="rId17"/>
    <sheet name="Gráfico 18" sheetId="196" r:id="rId18"/>
    <sheet name="Gráfico 19" sheetId="197" r:id="rId19"/>
    <sheet name="Gráfico 20" sheetId="223" r:id="rId20"/>
    <sheet name="Tabela 1" sheetId="206" r:id="rId21"/>
    <sheet name="Tabela 2" sheetId="207" r:id="rId22"/>
    <sheet name="Tabela 3" sheetId="208" r:id="rId23"/>
    <sheet name="Tabela 4" sheetId="209" r:id="rId24"/>
    <sheet name="Tabela 5" sheetId="210" r:id="rId25"/>
    <sheet name="Tabela 6" sheetId="215" r:id="rId26"/>
    <sheet name="Tabela 7" sheetId="220" r:id="rId27"/>
    <sheet name="Tabela 8" sheetId="216" r:id="rId28"/>
    <sheet name="Tabela 9" sheetId="217" r:id="rId29"/>
    <sheet name="Tabela 10" sheetId="218" r:id="rId30"/>
    <sheet name="Tabela 11" sheetId="180" r:id="rId31"/>
    <sheet name="Tabela 12" sheetId="219" r:id="rId32"/>
    <sheet name="Tabela 13" sheetId="224" r:id="rId33"/>
    <sheet name="Tabela 14" sheetId="221" r:id="rId34"/>
    <sheet name="Tabela 15" sheetId="222" r:id="rId35"/>
    <sheet name="Tabela 16" sheetId="185" r:id="rId36"/>
    <sheet name="Tabela 17" sheetId="186" r:id="rId37"/>
    <sheet name="Tabela 18" sheetId="187" r:id="rId38"/>
    <sheet name="Projeções da IFI" sheetId="152" r:id="rId39"/>
    <sheet name="Quadro 1" sheetId="211" r:id="rId40"/>
  </sheets>
  <externalReferences>
    <externalReference r:id="rId41"/>
  </externalReferences>
  <definedNames>
    <definedName name="_Regression_Int" hidden="1">1</definedName>
    <definedName name="abc" localSheetId="10" hidden="1">#REF!</definedName>
    <definedName name="abc" hidden="1">#REF!</definedName>
    <definedName name="ad" localSheetId="10" hidden="1">#REF!</definedName>
    <definedName name="ad" hidden="1">#REF!</definedName>
    <definedName name="BLPH10" localSheetId="10" hidden="1">#REF!</definedName>
    <definedName name="BLPH10" hidden="1">#REF!</definedName>
    <definedName name="BLPH100" localSheetId="10" hidden="1">#REF!</definedName>
    <definedName name="BLPH100" hidden="1">#REF!</definedName>
    <definedName name="BLPH101" localSheetId="10" hidden="1">#REF!</definedName>
    <definedName name="BLPH101" hidden="1">#REF!</definedName>
    <definedName name="BLPH102" localSheetId="10" hidden="1">#REF!</definedName>
    <definedName name="BLPH102" hidden="1">#REF!</definedName>
    <definedName name="BLPH103" localSheetId="10" hidden="1">#REF!</definedName>
    <definedName name="BLPH103" hidden="1">#REF!</definedName>
    <definedName name="BLPH104" localSheetId="10" hidden="1">#REF!</definedName>
    <definedName name="BLPH104" hidden="1">#REF!</definedName>
    <definedName name="BLPH105" localSheetId="10" hidden="1">#REF!</definedName>
    <definedName name="BLPH105" hidden="1">#REF!</definedName>
    <definedName name="BLPH106" localSheetId="10" hidden="1">#REF!</definedName>
    <definedName name="BLPH106" hidden="1">#REF!</definedName>
    <definedName name="BLPH107" localSheetId="10" hidden="1">#REF!</definedName>
    <definedName name="BLPH107" hidden="1">#REF!</definedName>
    <definedName name="BLPH108" localSheetId="10" hidden="1">#REF!</definedName>
    <definedName name="BLPH108" hidden="1">#REF!</definedName>
    <definedName name="BLPH109" localSheetId="10" hidden="1">#REF!</definedName>
    <definedName name="BLPH109" hidden="1">#REF!</definedName>
    <definedName name="BLPH11" localSheetId="10" hidden="1">#REF!</definedName>
    <definedName name="BLPH11" hidden="1">#REF!</definedName>
    <definedName name="BLPH111" localSheetId="10" hidden="1">#REF!</definedName>
    <definedName name="BLPH111" hidden="1">#REF!</definedName>
    <definedName name="BLPH112" localSheetId="10" hidden="1">#REF!</definedName>
    <definedName name="BLPH112" hidden="1">#REF!</definedName>
    <definedName name="BLPH113" localSheetId="10" hidden="1">#REF!</definedName>
    <definedName name="BLPH113" hidden="1">#REF!</definedName>
    <definedName name="BLPH114" localSheetId="10" hidden="1">#REF!</definedName>
    <definedName name="BLPH114" hidden="1">#REF!</definedName>
    <definedName name="BLPH115" localSheetId="10" hidden="1">#REF!</definedName>
    <definedName name="BLPH115" hidden="1">#REF!</definedName>
    <definedName name="BLPH116" localSheetId="10" hidden="1">#REF!</definedName>
    <definedName name="BLPH116" hidden="1">#REF!</definedName>
    <definedName name="BLPH117" localSheetId="10" hidden="1">#REF!</definedName>
    <definedName name="BLPH117" hidden="1">#REF!</definedName>
    <definedName name="BLPH118" localSheetId="10" hidden="1">#REF!</definedName>
    <definedName name="BLPH118" hidden="1">#REF!</definedName>
    <definedName name="BLPH119" localSheetId="10" hidden="1">#REF!</definedName>
    <definedName name="BLPH119" hidden="1">#REF!</definedName>
    <definedName name="BLPH12" localSheetId="10" hidden="1">#REF!</definedName>
    <definedName name="BLPH12" hidden="1">#REF!</definedName>
    <definedName name="BLPH120" localSheetId="10" hidden="1">#REF!</definedName>
    <definedName name="BLPH120" hidden="1">#REF!</definedName>
    <definedName name="BLPH121" localSheetId="10" hidden="1">#REF!</definedName>
    <definedName name="BLPH121" hidden="1">#REF!</definedName>
    <definedName name="BLPH122" localSheetId="10" hidden="1">#REF!</definedName>
    <definedName name="BLPH122" hidden="1">#REF!</definedName>
    <definedName name="BLPH123" localSheetId="10" hidden="1">#REF!</definedName>
    <definedName name="BLPH123" hidden="1">#REF!</definedName>
    <definedName name="BLPH124" localSheetId="10" hidden="1">#REF!</definedName>
    <definedName name="BLPH124" hidden="1">#REF!</definedName>
    <definedName name="BLPH125" localSheetId="10" hidden="1">#REF!</definedName>
    <definedName name="BLPH125" hidden="1">#REF!</definedName>
    <definedName name="BLPH126" localSheetId="10" hidden="1">#REF!</definedName>
    <definedName name="BLPH126" hidden="1">#REF!</definedName>
    <definedName name="BLPH127" localSheetId="10" hidden="1">#REF!</definedName>
    <definedName name="BLPH127" hidden="1">#REF!</definedName>
    <definedName name="BLPH128" localSheetId="10" hidden="1">#REF!</definedName>
    <definedName name="BLPH128" hidden="1">#REF!</definedName>
    <definedName name="BLPH129" localSheetId="10" hidden="1">#REF!</definedName>
    <definedName name="BLPH129" hidden="1">#REF!</definedName>
    <definedName name="BLPH13" localSheetId="10" hidden="1">#REF!</definedName>
    <definedName name="BLPH13" hidden="1">#REF!</definedName>
    <definedName name="BLPH130" localSheetId="10" hidden="1">#REF!</definedName>
    <definedName name="BLPH130" hidden="1">#REF!</definedName>
    <definedName name="BLPH131" localSheetId="10" hidden="1">#REF!</definedName>
    <definedName name="BLPH131" hidden="1">#REF!</definedName>
    <definedName name="BLPH132" localSheetId="10" hidden="1">#REF!</definedName>
    <definedName name="BLPH132" hidden="1">#REF!</definedName>
    <definedName name="BLPH133" localSheetId="10" hidden="1">#REF!</definedName>
    <definedName name="BLPH133" hidden="1">#REF!</definedName>
    <definedName name="BLPH134" localSheetId="10" hidden="1">#REF!</definedName>
    <definedName name="BLPH134" hidden="1">#REF!</definedName>
    <definedName name="BLPH135" localSheetId="10" hidden="1">#REF!</definedName>
    <definedName name="BLPH135" hidden="1">#REF!</definedName>
    <definedName name="BLPH136" localSheetId="10" hidden="1">#REF!</definedName>
    <definedName name="BLPH136" hidden="1">#REF!</definedName>
    <definedName name="BLPH137" localSheetId="10" hidden="1">#REF!</definedName>
    <definedName name="BLPH137" hidden="1">#REF!</definedName>
    <definedName name="BLPH138" localSheetId="10" hidden="1">#REF!</definedName>
    <definedName name="BLPH138" hidden="1">#REF!</definedName>
    <definedName name="BLPH139" localSheetId="10" hidden="1">#REF!</definedName>
    <definedName name="BLPH139" hidden="1">#REF!</definedName>
    <definedName name="BLPH14" localSheetId="10" hidden="1">#REF!</definedName>
    <definedName name="BLPH14" hidden="1">#REF!</definedName>
    <definedName name="BLPH140" localSheetId="10" hidden="1">#REF!</definedName>
    <definedName name="BLPH140" hidden="1">#REF!</definedName>
    <definedName name="BLPH141" localSheetId="10" hidden="1">#REF!</definedName>
    <definedName name="BLPH141" hidden="1">#REF!</definedName>
    <definedName name="BLPH142" localSheetId="10" hidden="1">#REF!</definedName>
    <definedName name="BLPH142" hidden="1">#REF!</definedName>
    <definedName name="BLPH143" localSheetId="10" hidden="1">#REF!</definedName>
    <definedName name="BLPH143" hidden="1">#REF!</definedName>
    <definedName name="BLPH144" localSheetId="10" hidden="1">[1]EURO!#REF!</definedName>
    <definedName name="BLPH144" hidden="1">[1]EURO!#REF!</definedName>
    <definedName name="BLPH144B" localSheetId="10" hidden="1">#REF!</definedName>
    <definedName name="BLPH144B" hidden="1">#REF!</definedName>
    <definedName name="BLPH145" localSheetId="10" hidden="1">#REF!</definedName>
    <definedName name="BLPH145" hidden="1">#REF!</definedName>
    <definedName name="BLPH146" localSheetId="10" hidden="1">#REF!</definedName>
    <definedName name="BLPH146" hidden="1">#REF!</definedName>
    <definedName name="BLPH147" localSheetId="10" hidden="1">#REF!</definedName>
    <definedName name="BLPH147" hidden="1">#REF!</definedName>
    <definedName name="BLPH148" localSheetId="10" hidden="1">#REF!</definedName>
    <definedName name="BLPH148" hidden="1">#REF!</definedName>
    <definedName name="BLPH149" localSheetId="10" hidden="1">#REF!</definedName>
    <definedName name="BLPH149" hidden="1">#REF!</definedName>
    <definedName name="BLPH15" localSheetId="10" hidden="1">[1]BRASIL!#REF!</definedName>
    <definedName name="BLPH15" hidden="1">[1]BRASIL!#REF!</definedName>
    <definedName name="BLPH150" localSheetId="10" hidden="1">#REF!</definedName>
    <definedName name="BLPH150" hidden="1">#REF!</definedName>
    <definedName name="BLPH151" localSheetId="10" hidden="1">#REF!</definedName>
    <definedName name="BLPH151" hidden="1">#REF!</definedName>
    <definedName name="BLPH152" localSheetId="10" hidden="1">#REF!</definedName>
    <definedName name="BLPH152" hidden="1">#REF!</definedName>
    <definedName name="BLPH153" localSheetId="10" hidden="1">#REF!</definedName>
    <definedName name="BLPH153" hidden="1">#REF!</definedName>
    <definedName name="BLPH154" localSheetId="10" hidden="1">#REF!</definedName>
    <definedName name="BLPH154" hidden="1">#REF!</definedName>
    <definedName name="BLPH155" localSheetId="10" hidden="1">#REF!</definedName>
    <definedName name="BLPH155" hidden="1">#REF!</definedName>
    <definedName name="BLPH156" localSheetId="10" hidden="1">#REF!</definedName>
    <definedName name="BLPH156" hidden="1">#REF!</definedName>
    <definedName name="BLPH157" localSheetId="10" hidden="1">#REF!</definedName>
    <definedName name="BLPH157" hidden="1">#REF!</definedName>
    <definedName name="BLPH158" localSheetId="10" hidden="1">#REF!</definedName>
    <definedName name="BLPH158" hidden="1">#REF!</definedName>
    <definedName name="BLPH159" localSheetId="10" hidden="1">#REF!</definedName>
    <definedName name="BLPH159" hidden="1">#REF!</definedName>
    <definedName name="BLPH15B" localSheetId="10" hidden="1">#REF!</definedName>
    <definedName name="BLPH15B" hidden="1">#REF!</definedName>
    <definedName name="BLPH16" localSheetId="10" hidden="1">#REF!</definedName>
    <definedName name="BLPH16" hidden="1">#REF!</definedName>
    <definedName name="BLPH160" localSheetId="10" hidden="1">#REF!</definedName>
    <definedName name="BLPH160" hidden="1">#REF!</definedName>
    <definedName name="BLPH161" localSheetId="10" hidden="1">#REF!</definedName>
    <definedName name="BLPH161" hidden="1">#REF!</definedName>
    <definedName name="BLPH162" localSheetId="10" hidden="1">#REF!</definedName>
    <definedName name="BLPH162" hidden="1">#REF!</definedName>
    <definedName name="BLPH163" localSheetId="10" hidden="1">#REF!</definedName>
    <definedName name="BLPH163" hidden="1">#REF!</definedName>
    <definedName name="BLPH164" localSheetId="10" hidden="1">#REF!</definedName>
    <definedName name="BLPH164" hidden="1">#REF!</definedName>
    <definedName name="BLPH165" localSheetId="10" hidden="1">#REF!</definedName>
    <definedName name="BLPH165" hidden="1">#REF!</definedName>
    <definedName name="BLPH166" localSheetId="10" hidden="1">#REF!</definedName>
    <definedName name="BLPH166" hidden="1">#REF!</definedName>
    <definedName name="BLPH167" localSheetId="10" hidden="1">#REF!</definedName>
    <definedName name="BLPH167" hidden="1">#REF!</definedName>
    <definedName name="BLPH168" localSheetId="10" hidden="1">#REF!</definedName>
    <definedName name="BLPH168" hidden="1">#REF!</definedName>
    <definedName name="BLPH169" localSheetId="10" hidden="1">#REF!</definedName>
    <definedName name="BLPH169" hidden="1">#REF!</definedName>
    <definedName name="BLPH17" localSheetId="10" hidden="1">#REF!</definedName>
    <definedName name="BLPH17" hidden="1">#REF!</definedName>
    <definedName name="BLPH170" localSheetId="10" hidden="1">#REF!</definedName>
    <definedName name="BLPH170" hidden="1">#REF!</definedName>
    <definedName name="BLPH171" localSheetId="10" hidden="1">#REF!</definedName>
    <definedName name="BLPH171" hidden="1">#REF!</definedName>
    <definedName name="BLPH172" localSheetId="10" hidden="1">#REF!</definedName>
    <definedName name="BLPH172" hidden="1">#REF!</definedName>
    <definedName name="BLPH173" localSheetId="10" hidden="1">#REF!</definedName>
    <definedName name="BLPH173" hidden="1">#REF!</definedName>
    <definedName name="BLPH174" localSheetId="10" hidden="1">#REF!</definedName>
    <definedName name="BLPH174" hidden="1">#REF!</definedName>
    <definedName name="BLPH175" localSheetId="10" hidden="1">#REF!</definedName>
    <definedName name="BLPH175" hidden="1">#REF!</definedName>
    <definedName name="BLPH176" localSheetId="10" hidden="1">#REF!</definedName>
    <definedName name="BLPH176" hidden="1">#REF!</definedName>
    <definedName name="BLPH177" localSheetId="10" hidden="1">#REF!</definedName>
    <definedName name="BLPH177" hidden="1">#REF!</definedName>
    <definedName name="BLPH178" localSheetId="10" hidden="1">#REF!</definedName>
    <definedName name="BLPH178" hidden="1">#REF!</definedName>
    <definedName name="BLPH179" localSheetId="10" hidden="1">#REF!</definedName>
    <definedName name="BLPH179" hidden="1">#REF!</definedName>
    <definedName name="BLPH18" localSheetId="10" hidden="1">#REF!</definedName>
    <definedName name="BLPH18" hidden="1">#REF!</definedName>
    <definedName name="BLPH180" localSheetId="10" hidden="1">#REF!</definedName>
    <definedName name="BLPH180" hidden="1">#REF!</definedName>
    <definedName name="BLPH181" localSheetId="10" hidden="1">#REF!</definedName>
    <definedName name="BLPH181" hidden="1">#REF!</definedName>
    <definedName name="BLPH182" localSheetId="10" hidden="1">#REF!</definedName>
    <definedName name="BLPH182" hidden="1">#REF!</definedName>
    <definedName name="BLPH183" localSheetId="10" hidden="1">#REF!</definedName>
    <definedName name="BLPH183" hidden="1">#REF!</definedName>
    <definedName name="BLPH184" localSheetId="10" hidden="1">#REF!</definedName>
    <definedName name="BLPH184" hidden="1">#REF!</definedName>
    <definedName name="BLPH185" localSheetId="10" hidden="1">#REF!</definedName>
    <definedName name="BLPH185" hidden="1">#REF!</definedName>
    <definedName name="BLPH186" localSheetId="10" hidden="1">#REF!</definedName>
    <definedName name="BLPH186" hidden="1">#REF!</definedName>
    <definedName name="BLPH187" localSheetId="10" hidden="1">#REF!</definedName>
    <definedName name="BLPH187" hidden="1">#REF!</definedName>
    <definedName name="BLPH188" localSheetId="10" hidden="1">#REF!</definedName>
    <definedName name="BLPH188" hidden="1">#REF!</definedName>
    <definedName name="BLPH189" localSheetId="10" hidden="1">#REF!</definedName>
    <definedName name="BLPH189" hidden="1">#REF!</definedName>
    <definedName name="BLPH19" localSheetId="10" hidden="1">[1]BRASIL!#REF!</definedName>
    <definedName name="BLPH19" hidden="1">[1]BRASIL!#REF!</definedName>
    <definedName name="BLPH190" localSheetId="10" hidden="1">#REF!</definedName>
    <definedName name="BLPH190" hidden="1">#REF!</definedName>
    <definedName name="BLPH191" localSheetId="10" hidden="1">#REF!</definedName>
    <definedName name="BLPH191" hidden="1">#REF!</definedName>
    <definedName name="BLPH192" localSheetId="10" hidden="1">#REF!</definedName>
    <definedName name="BLPH192" hidden="1">#REF!</definedName>
    <definedName name="BLPH193" localSheetId="10" hidden="1">#REF!</definedName>
    <definedName name="BLPH193" hidden="1">#REF!</definedName>
    <definedName name="BLPH194" localSheetId="10" hidden="1">#REF!</definedName>
    <definedName name="BLPH194" hidden="1">#REF!</definedName>
    <definedName name="BLPH195" localSheetId="10" hidden="1">#REF!</definedName>
    <definedName name="BLPH195" hidden="1">#REF!</definedName>
    <definedName name="BLPH196" localSheetId="10" hidden="1">#REF!</definedName>
    <definedName name="BLPH196" hidden="1">#REF!</definedName>
    <definedName name="BLPH197" localSheetId="10" hidden="1">#REF!</definedName>
    <definedName name="BLPH197" hidden="1">#REF!</definedName>
    <definedName name="BLPH198" localSheetId="10" hidden="1">#REF!</definedName>
    <definedName name="BLPH198" hidden="1">#REF!</definedName>
    <definedName name="BLPH199" localSheetId="10" hidden="1">#REF!</definedName>
    <definedName name="BLPH199" hidden="1">#REF!</definedName>
    <definedName name="BLPH19B" localSheetId="10" hidden="1">#REF!</definedName>
    <definedName name="BLPH19B" hidden="1">#REF!</definedName>
    <definedName name="BLPH20" localSheetId="10" hidden="1">#REF!</definedName>
    <definedName name="BLPH20" hidden="1">#REF!</definedName>
    <definedName name="BLPH200" localSheetId="10" hidden="1">#REF!</definedName>
    <definedName name="BLPH200" hidden="1">#REF!</definedName>
    <definedName name="BLPH201" localSheetId="10" hidden="1">#REF!</definedName>
    <definedName name="BLPH201" hidden="1">#REF!</definedName>
    <definedName name="BLPH202" localSheetId="10" hidden="1">#REF!</definedName>
    <definedName name="BLPH202" hidden="1">#REF!</definedName>
    <definedName name="BLPH203" localSheetId="10" hidden="1">#REF!</definedName>
    <definedName name="BLPH203" hidden="1">#REF!</definedName>
    <definedName name="BLPH204" localSheetId="10" hidden="1">#REF!</definedName>
    <definedName name="BLPH204" hidden="1">#REF!</definedName>
    <definedName name="BLPH205" localSheetId="10" hidden="1">#REF!</definedName>
    <definedName name="BLPH205" hidden="1">#REF!</definedName>
    <definedName name="BLPH206" localSheetId="10" hidden="1">#REF!</definedName>
    <definedName name="BLPH206" hidden="1">#REF!</definedName>
    <definedName name="BLPH207" localSheetId="10" hidden="1">#REF!</definedName>
    <definedName name="BLPH207" hidden="1">#REF!</definedName>
    <definedName name="BLPH208" localSheetId="10" hidden="1">#REF!</definedName>
    <definedName name="BLPH208" hidden="1">#REF!</definedName>
    <definedName name="BLPH209" localSheetId="10" hidden="1">#REF!</definedName>
    <definedName name="BLPH209" hidden="1">#REF!</definedName>
    <definedName name="BLPH21" localSheetId="10" hidden="1">#REF!</definedName>
    <definedName name="BLPH21" hidden="1">#REF!</definedName>
    <definedName name="BLPH210" localSheetId="10" hidden="1">#REF!</definedName>
    <definedName name="BLPH210" hidden="1">#REF!</definedName>
    <definedName name="BLPH211" localSheetId="10" hidden="1">#REF!</definedName>
    <definedName name="BLPH211" hidden="1">#REF!</definedName>
    <definedName name="BLPH212" localSheetId="10" hidden="1">#REF!</definedName>
    <definedName name="BLPH212" hidden="1">#REF!</definedName>
    <definedName name="BLPH213" localSheetId="10" hidden="1">#REF!</definedName>
    <definedName name="BLPH213" hidden="1">#REF!</definedName>
    <definedName name="BLPH22" localSheetId="10" hidden="1">#REF!</definedName>
    <definedName name="BLPH22" hidden="1">#REF!</definedName>
    <definedName name="BLPH23" localSheetId="10" hidden="1">#REF!</definedName>
    <definedName name="BLPH23" hidden="1">#REF!</definedName>
    <definedName name="BLPH24" localSheetId="10" hidden="1">#REF!</definedName>
    <definedName name="BLPH24" hidden="1">#REF!</definedName>
    <definedName name="BLPH25" localSheetId="10" hidden="1">#REF!</definedName>
    <definedName name="BLPH25" hidden="1">#REF!</definedName>
    <definedName name="BLPH26" localSheetId="10" hidden="1">#REF!</definedName>
    <definedName name="BLPH26" hidden="1">#REF!</definedName>
    <definedName name="BLPH27" localSheetId="10" hidden="1">#REF!</definedName>
    <definedName name="BLPH27" hidden="1">#REF!</definedName>
    <definedName name="BLPH28" localSheetId="10" hidden="1">#REF!</definedName>
    <definedName name="BLPH28" hidden="1">#REF!</definedName>
    <definedName name="BLPH29" localSheetId="10" hidden="1">#REF!</definedName>
    <definedName name="BLPH29" hidden="1">#REF!</definedName>
    <definedName name="BLPH30" localSheetId="10" hidden="1">#REF!</definedName>
    <definedName name="BLPH30" hidden="1">#REF!</definedName>
    <definedName name="BLPH31" localSheetId="10" hidden="1">#REF!</definedName>
    <definedName name="BLPH31" hidden="1">#REF!</definedName>
    <definedName name="BLPH32" localSheetId="10" hidden="1">#REF!</definedName>
    <definedName name="BLPH32" hidden="1">#REF!</definedName>
    <definedName name="BLPH33" localSheetId="10" hidden="1">#REF!</definedName>
    <definedName name="BLPH33" hidden="1">#REF!</definedName>
    <definedName name="BLPH34" localSheetId="10" hidden="1">#REF!</definedName>
    <definedName name="BLPH34" hidden="1">#REF!</definedName>
    <definedName name="BLPH35" localSheetId="10" hidden="1">#REF!</definedName>
    <definedName name="BLPH35" hidden="1">#REF!</definedName>
    <definedName name="BLPH36" localSheetId="10" hidden="1">#REF!</definedName>
    <definedName name="BLPH36" hidden="1">#REF!</definedName>
    <definedName name="BLPH37" localSheetId="10" hidden="1">#REF!</definedName>
    <definedName name="BLPH37" hidden="1">#REF!</definedName>
    <definedName name="BLPH38" localSheetId="10" hidden="1">[1]EUA!#REF!</definedName>
    <definedName name="BLPH38" hidden="1">[1]EUA!#REF!</definedName>
    <definedName name="BLPH39" localSheetId="10" hidden="1">#REF!</definedName>
    <definedName name="BLPH39" hidden="1">#REF!</definedName>
    <definedName name="BLPH4" localSheetId="10" hidden="1">#REF!</definedName>
    <definedName name="BLPH4" hidden="1">#REF!</definedName>
    <definedName name="BLPH40" localSheetId="10" hidden="1">#REF!</definedName>
    <definedName name="BLPH40" hidden="1">#REF!</definedName>
    <definedName name="BLPH41" localSheetId="10" hidden="1">#REF!</definedName>
    <definedName name="BLPH41" hidden="1">#REF!</definedName>
    <definedName name="BLPH42" localSheetId="10" hidden="1">#REF!</definedName>
    <definedName name="BLPH42" hidden="1">#REF!</definedName>
    <definedName name="BLPH43" localSheetId="10" hidden="1">#REF!</definedName>
    <definedName name="BLPH43" hidden="1">#REF!</definedName>
    <definedName name="BLPH44" localSheetId="10" hidden="1">#REF!</definedName>
    <definedName name="BLPH44" hidden="1">#REF!</definedName>
    <definedName name="BLPH45" localSheetId="10" hidden="1">#REF!</definedName>
    <definedName name="BLPH45" hidden="1">#REF!</definedName>
    <definedName name="BLPH46" localSheetId="10" hidden="1">#REF!</definedName>
    <definedName name="BLPH46" hidden="1">#REF!</definedName>
    <definedName name="BLPH47" localSheetId="10" hidden="1">#REF!</definedName>
    <definedName name="BLPH47" hidden="1">#REF!</definedName>
    <definedName name="BLPH48" localSheetId="10" hidden="1">#REF!</definedName>
    <definedName name="BLPH48" hidden="1">#REF!</definedName>
    <definedName name="BLPH49" localSheetId="10" hidden="1">#REF!</definedName>
    <definedName name="BLPH49" hidden="1">#REF!</definedName>
    <definedName name="BLPH5" localSheetId="10" hidden="1">#REF!</definedName>
    <definedName name="BLPH5" hidden="1">#REF!</definedName>
    <definedName name="BLPH50" localSheetId="10" hidden="1">#REF!</definedName>
    <definedName name="BLPH50" hidden="1">#REF!</definedName>
    <definedName name="BLPH51" localSheetId="10" hidden="1">#REF!</definedName>
    <definedName name="BLPH51" hidden="1">#REF!</definedName>
    <definedName name="BLPH52" localSheetId="10" hidden="1">#REF!</definedName>
    <definedName name="BLPH52" hidden="1">#REF!</definedName>
    <definedName name="BLPH53" localSheetId="10" hidden="1">#REF!</definedName>
    <definedName name="BLPH53" hidden="1">#REF!</definedName>
    <definedName name="BLPH54" localSheetId="10" hidden="1">#REF!</definedName>
    <definedName name="BLPH54" hidden="1">#REF!</definedName>
    <definedName name="BLPH55" localSheetId="10" hidden="1">#REF!</definedName>
    <definedName name="BLPH55" hidden="1">#REF!</definedName>
    <definedName name="BLPH56" localSheetId="10" hidden="1">[1]EUA!#REF!</definedName>
    <definedName name="BLPH56" hidden="1">[1]EUA!#REF!</definedName>
    <definedName name="BLPH57" localSheetId="10" hidden="1">#REF!</definedName>
    <definedName name="BLPH57" hidden="1">#REF!</definedName>
    <definedName name="BLPH58" localSheetId="10" hidden="1">#REF!</definedName>
    <definedName name="BLPH58" hidden="1">#REF!</definedName>
    <definedName name="BLPH59" localSheetId="10" hidden="1">#REF!</definedName>
    <definedName name="BLPH59" hidden="1">#REF!</definedName>
    <definedName name="BLPH6" localSheetId="10" hidden="1">#REF!</definedName>
    <definedName name="BLPH6" hidden="1">#REF!</definedName>
    <definedName name="BLPH60" localSheetId="10" hidden="1">#REF!</definedName>
    <definedName name="BLPH60" hidden="1">#REF!</definedName>
    <definedName name="BLPH61" localSheetId="10" hidden="1">#REF!</definedName>
    <definedName name="BLPH61" hidden="1">#REF!</definedName>
    <definedName name="BLPH62" localSheetId="10" hidden="1">#REF!</definedName>
    <definedName name="BLPH62" hidden="1">#REF!</definedName>
    <definedName name="BLPH63" localSheetId="10" hidden="1">#REF!</definedName>
    <definedName name="BLPH63" hidden="1">#REF!</definedName>
    <definedName name="BLPH64" localSheetId="10" hidden="1">#REF!</definedName>
    <definedName name="BLPH64" hidden="1">#REF!</definedName>
    <definedName name="BLPH65" localSheetId="10" hidden="1">#REF!</definedName>
    <definedName name="BLPH65" hidden="1">#REF!</definedName>
    <definedName name="BLPH66" localSheetId="10" hidden="1">[1]EUA!#REF!</definedName>
    <definedName name="BLPH66" hidden="1">[1]EUA!#REF!</definedName>
    <definedName name="BLPH67" localSheetId="10" hidden="1">[1]EUA!#REF!</definedName>
    <definedName name="BLPH67" hidden="1">[1]EUA!#REF!</definedName>
    <definedName name="BLPH68" localSheetId="10" hidden="1">[1]EUA!#REF!</definedName>
    <definedName name="BLPH68" hidden="1">[1]EUA!#REF!</definedName>
    <definedName name="BLPH69" localSheetId="10" hidden="1">#REF!</definedName>
    <definedName name="BLPH69" hidden="1">#REF!</definedName>
    <definedName name="BLPH7" localSheetId="10" hidden="1">#REF!</definedName>
    <definedName name="BLPH7" hidden="1">#REF!</definedName>
    <definedName name="BLPH70" localSheetId="10" hidden="1">#REF!</definedName>
    <definedName name="BLPH70" hidden="1">#REF!</definedName>
    <definedName name="BLPH71" localSheetId="10" hidden="1">[1]EUA!#REF!</definedName>
    <definedName name="BLPH71" hidden="1">[1]EUA!#REF!</definedName>
    <definedName name="BLPH72" localSheetId="10" hidden="1">[1]EUA!#REF!</definedName>
    <definedName name="BLPH72" hidden="1">[1]EUA!#REF!</definedName>
    <definedName name="BLPH73" localSheetId="10" hidden="1">#REF!</definedName>
    <definedName name="BLPH73" hidden="1">#REF!</definedName>
    <definedName name="BLPH74" localSheetId="10" hidden="1">#REF!</definedName>
    <definedName name="BLPH74" hidden="1">#REF!</definedName>
    <definedName name="BLPH75" localSheetId="10" hidden="1">#REF!</definedName>
    <definedName name="BLPH75" hidden="1">#REF!</definedName>
    <definedName name="BLPH76" localSheetId="10" hidden="1">#REF!</definedName>
    <definedName name="BLPH76" hidden="1">#REF!</definedName>
    <definedName name="BLPH77" localSheetId="10" hidden="1">#REF!</definedName>
    <definedName name="BLPH77" hidden="1">#REF!</definedName>
    <definedName name="BLPH78" localSheetId="10" hidden="1">#REF!</definedName>
    <definedName name="BLPH78" hidden="1">#REF!</definedName>
    <definedName name="BLPH79" localSheetId="10" hidden="1">#REF!</definedName>
    <definedName name="BLPH79" hidden="1">#REF!</definedName>
    <definedName name="BLPH8" localSheetId="10" hidden="1">[1]BRASIL!#REF!</definedName>
    <definedName name="BLPH8" hidden="1">[1]BRASIL!#REF!</definedName>
    <definedName name="BLPH80" localSheetId="10" hidden="1">#REF!</definedName>
    <definedName name="BLPH80" hidden="1">#REF!</definedName>
    <definedName name="BLPH81" localSheetId="10" hidden="1">[1]EUA!#REF!</definedName>
    <definedName name="BLPH81" hidden="1">[1]EUA!#REF!</definedName>
    <definedName name="BLPH82" localSheetId="10" hidden="1">#REF!</definedName>
    <definedName name="BLPH82" hidden="1">#REF!</definedName>
    <definedName name="BLPH83" localSheetId="10" hidden="1">#REF!</definedName>
    <definedName name="BLPH83" hidden="1">#REF!</definedName>
    <definedName name="BLPH84" localSheetId="10" hidden="1">#REF!</definedName>
    <definedName name="BLPH84" hidden="1">#REF!</definedName>
    <definedName name="BLPH85" localSheetId="10" hidden="1">#REF!</definedName>
    <definedName name="BLPH85" hidden="1">#REF!</definedName>
    <definedName name="BLPH86" localSheetId="10" hidden="1">#REF!</definedName>
    <definedName name="BLPH86" hidden="1">#REF!</definedName>
    <definedName name="BLPH87" localSheetId="10" hidden="1">#REF!</definedName>
    <definedName name="BLPH87" hidden="1">#REF!</definedName>
    <definedName name="BLPH88" localSheetId="10" hidden="1">#REF!</definedName>
    <definedName name="BLPH88" hidden="1">#REF!</definedName>
    <definedName name="BLPH89" localSheetId="10" hidden="1">#REF!</definedName>
    <definedName name="BLPH89" hidden="1">#REF!</definedName>
    <definedName name="BLPH9" localSheetId="10" hidden="1">#REF!</definedName>
    <definedName name="BLPH9" hidden="1">#REF!</definedName>
    <definedName name="BLPH90" localSheetId="10" hidden="1">#REF!</definedName>
    <definedName name="BLPH90" hidden="1">#REF!</definedName>
    <definedName name="BLPH91" localSheetId="10" hidden="1">#REF!</definedName>
    <definedName name="BLPH91" hidden="1">#REF!</definedName>
    <definedName name="BLPH92" localSheetId="10" hidden="1">#REF!</definedName>
    <definedName name="BLPH92" hidden="1">#REF!</definedName>
    <definedName name="BLPH93" localSheetId="10" hidden="1">#REF!</definedName>
    <definedName name="BLPH93" hidden="1">#REF!</definedName>
    <definedName name="BLPH94" localSheetId="10" hidden="1">#REF!</definedName>
    <definedName name="BLPH94" hidden="1">#REF!</definedName>
    <definedName name="BLPH95" localSheetId="10" hidden="1">#REF!</definedName>
    <definedName name="BLPH95" hidden="1">#REF!</definedName>
    <definedName name="BLPH96" localSheetId="10" hidden="1">#REF!</definedName>
    <definedName name="BLPH96" hidden="1">#REF!</definedName>
    <definedName name="BLPH97" localSheetId="10" hidden="1">#REF!</definedName>
    <definedName name="BLPH97" hidden="1">#REF!</definedName>
    <definedName name="BLPH98" localSheetId="10" hidden="1">#REF!</definedName>
    <definedName name="BLPH98" hidden="1">#REF!</definedName>
    <definedName name="BLPH99" localSheetId="10" hidden="1">[1]ARG!#REF!</definedName>
    <definedName name="BLPH99" hidden="1">[1]ARG!#REF!</definedName>
    <definedName name="DPF" localSheetId="19" hidden="1">{#N/A,#N/A,FALSE,"DIVIG"}</definedName>
    <definedName name="DPF" hidden="1">{#N/A,#N/A,FALSE,"DIVIG"}</definedName>
    <definedName name="HTML_CodePage" hidden="1">1252</definedName>
    <definedName name="HTML_Control" localSheetId="19" hidden="1">{"'Emissoes'!$B$1:$Q$80"}</definedName>
    <definedName name="HTML_Control" hidden="1">{"'Emissoes'!$B$1:$Q$80"}</definedName>
    <definedName name="HTML_Description" hidden="1">""</definedName>
    <definedName name="HTML_Email" hidden="1">""</definedName>
    <definedName name="HTML_Header" hidden="1">"Emissoes"</definedName>
    <definedName name="HTML_LastUpdate" hidden="1">"13/12/2000"</definedName>
    <definedName name="HTML_LineAfter" hidden="1">FALSE</definedName>
    <definedName name="HTML_LineBefore" hidden="1">FALSE</definedName>
    <definedName name="HTML_Name" hidden="1">"lfcgomes"</definedName>
    <definedName name="HTML_OBDlg2" hidden="1">TRUE</definedName>
    <definedName name="HTML_OBDlg4" hidden="1">TRUE</definedName>
    <definedName name="HTML_OS" hidden="1">0</definedName>
    <definedName name="HTML_PathFile" hidden="1">"C:\Ext\sovtemp.htm"</definedName>
    <definedName name="HTML_Title" hidden="1">"soberanos"</definedName>
    <definedName name="ja" localSheetId="10" hidden="1">#REF!</definedName>
    <definedName name="ja" hidden="1">#REF!</definedName>
    <definedName name="Novo" localSheetId="10" hidden="1">#REF!</definedName>
    <definedName name="Novo" hidden="1">#REF!</definedName>
    <definedName name="text" localSheetId="19" hidden="1">{#N/A,#N/A,FALSE,"DIVIG"}</definedName>
    <definedName name="text" hidden="1">{#N/A,#N/A,FALSE,"DIVIG"}</definedName>
    <definedName name="wrn.DIESP." localSheetId="19" hidden="1">{#N/A,#N/A,FALSE,"DIESP"}</definedName>
    <definedName name="wrn.DIESP." hidden="1">{#N/A,#N/A,FALSE,"DIESP"}</definedName>
    <definedName name="wrn.DIVIG." localSheetId="19" hidden="1">{#N/A,#N/A,FALSE,"DIVIG"}</definedName>
    <definedName name="wrn.DIVIG." hidden="1">{#N/A,#N/A,FALSE,"DIVIG"}</definedName>
    <definedName name="wrn.IAA." localSheetId="19" hidden="1">{#N/A,#N/A,FALSE,"IAA - Controlados pelo BB"}</definedName>
    <definedName name="wrn.IAA." hidden="1">{#N/A,#N/A,FALSE,"IAA - Controlados pelo BB"}</definedName>
    <definedName name="wrn.TOTAL." localSheetId="19" hidden="1">{#N/A,#N/A,FALSE,"TOTALIZAÇÃO POR EMPRESA"}</definedName>
    <definedName name="wrn.TOTAL." hidden="1">{#N/A,#N/A,FALSE,"TOTALIZAÇÃO POR EMPRESA"}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08" l="1"/>
  <c r="G14" i="208"/>
  <c r="E14" i="208"/>
  <c r="G13" i="208"/>
  <c r="F13" i="208"/>
  <c r="E13" i="208"/>
  <c r="G12" i="208"/>
  <c r="F12" i="208"/>
  <c r="E12" i="208"/>
  <c r="G11" i="208"/>
  <c r="F11" i="208"/>
  <c r="E11" i="208"/>
  <c r="G10" i="208"/>
  <c r="F10" i="208"/>
  <c r="E10" i="208"/>
  <c r="G9" i="208"/>
  <c r="F9" i="208"/>
  <c r="E9" i="208"/>
  <c r="G8" i="208"/>
  <c r="F8" i="208"/>
  <c r="E8" i="208"/>
  <c r="J10" i="217"/>
  <c r="I10" i="217"/>
  <c r="H10" i="217"/>
  <c r="G10" i="217"/>
  <c r="J9" i="217"/>
  <c r="I9" i="217"/>
  <c r="H9" i="217"/>
  <c r="G9" i="217"/>
  <c r="J8" i="217"/>
  <c r="I8" i="217"/>
  <c r="H8" i="217"/>
  <c r="G8" i="217"/>
  <c r="J7" i="217"/>
  <c r="I7" i="217"/>
  <c r="H7" i="217"/>
  <c r="G7" i="217"/>
  <c r="J6" i="217"/>
  <c r="I6" i="217"/>
  <c r="H6" i="217"/>
  <c r="G6" i="217"/>
  <c r="G152" i="229" l="1"/>
  <c r="F152" i="229"/>
  <c r="E152" i="229"/>
  <c r="G151" i="229"/>
  <c r="F151" i="229"/>
  <c r="E151" i="229"/>
  <c r="G150" i="229"/>
  <c r="F150" i="229"/>
  <c r="E150" i="229"/>
  <c r="G149" i="229"/>
  <c r="F149" i="229"/>
  <c r="E149" i="229"/>
  <c r="G148" i="229"/>
  <c r="F148" i="229"/>
  <c r="E148" i="229"/>
  <c r="G147" i="229"/>
  <c r="F147" i="229"/>
  <c r="E147" i="229"/>
  <c r="G146" i="229"/>
  <c r="F146" i="229"/>
  <c r="E146" i="229"/>
  <c r="G145" i="229"/>
  <c r="F145" i="229"/>
  <c r="E145" i="229"/>
  <c r="G144" i="229"/>
  <c r="F144" i="229"/>
  <c r="E144" i="229"/>
  <c r="G143" i="229"/>
  <c r="F143" i="229"/>
  <c r="E143" i="229"/>
  <c r="G142" i="229"/>
  <c r="F142" i="229"/>
  <c r="E142" i="229"/>
  <c r="G141" i="229"/>
  <c r="F141" i="229"/>
  <c r="E141" i="229"/>
  <c r="G140" i="229"/>
  <c r="F140" i="229"/>
  <c r="E140" i="229"/>
  <c r="G139" i="229"/>
  <c r="F139" i="229"/>
  <c r="E139" i="229"/>
  <c r="G138" i="229"/>
  <c r="F138" i="229"/>
  <c r="E138" i="229"/>
  <c r="G137" i="229"/>
  <c r="F137" i="229"/>
  <c r="E137" i="229"/>
  <c r="G136" i="229"/>
  <c r="F136" i="229"/>
  <c r="E136" i="229"/>
  <c r="G135" i="229"/>
  <c r="F135" i="229"/>
  <c r="E135" i="229"/>
  <c r="G134" i="229"/>
  <c r="F134" i="229"/>
  <c r="E134" i="229"/>
  <c r="G133" i="229"/>
  <c r="F133" i="229"/>
  <c r="E133" i="229"/>
  <c r="G132" i="229"/>
  <c r="F132" i="229"/>
  <c r="E132" i="229"/>
  <c r="G131" i="229"/>
  <c r="F131" i="229"/>
  <c r="E131" i="229"/>
  <c r="G130" i="229"/>
  <c r="F130" i="229"/>
  <c r="E130" i="229"/>
  <c r="G129" i="229"/>
  <c r="F129" i="229"/>
  <c r="E129" i="229"/>
  <c r="G128" i="229"/>
  <c r="F128" i="229"/>
  <c r="E128" i="229"/>
  <c r="G127" i="229"/>
  <c r="F127" i="229"/>
  <c r="E127" i="229"/>
  <c r="G126" i="229"/>
  <c r="F126" i="229"/>
  <c r="E126" i="229"/>
  <c r="G125" i="229"/>
  <c r="F125" i="229"/>
  <c r="E125" i="229"/>
  <c r="G124" i="229"/>
  <c r="F124" i="229"/>
  <c r="E124" i="229"/>
  <c r="G123" i="229"/>
  <c r="F123" i="229"/>
  <c r="E123" i="229"/>
  <c r="G122" i="229"/>
  <c r="F122" i="229"/>
  <c r="E122" i="229"/>
  <c r="G121" i="229"/>
  <c r="F121" i="229"/>
  <c r="E121" i="229"/>
  <c r="G120" i="229"/>
  <c r="F120" i="229"/>
  <c r="E120" i="229"/>
  <c r="G119" i="229"/>
  <c r="F119" i="229"/>
  <c r="E119" i="229"/>
  <c r="G118" i="229"/>
  <c r="F118" i="229"/>
  <c r="E118" i="229"/>
  <c r="G117" i="229"/>
  <c r="F117" i="229"/>
  <c r="E117" i="229"/>
  <c r="G116" i="229"/>
  <c r="F116" i="229"/>
  <c r="E116" i="229"/>
  <c r="G115" i="229"/>
  <c r="F115" i="229"/>
  <c r="E115" i="229"/>
  <c r="G114" i="229"/>
  <c r="F114" i="229"/>
  <c r="E114" i="229"/>
  <c r="G113" i="229"/>
  <c r="F113" i="229"/>
  <c r="E113" i="229"/>
  <c r="G112" i="229"/>
  <c r="F112" i="229"/>
  <c r="E112" i="229"/>
  <c r="G111" i="229"/>
  <c r="F111" i="229"/>
  <c r="E111" i="229"/>
  <c r="G110" i="229"/>
  <c r="F110" i="229"/>
  <c r="E110" i="229"/>
  <c r="G109" i="229"/>
  <c r="F109" i="229"/>
  <c r="E109" i="229"/>
  <c r="G108" i="229"/>
  <c r="F108" i="229"/>
  <c r="E108" i="229"/>
  <c r="G107" i="229"/>
  <c r="F107" i="229"/>
  <c r="E107" i="229"/>
  <c r="G106" i="229"/>
  <c r="F106" i="229"/>
  <c r="E106" i="229"/>
  <c r="G105" i="229"/>
  <c r="F105" i="229"/>
  <c r="E105" i="229"/>
  <c r="G104" i="229"/>
  <c r="F104" i="229"/>
  <c r="E104" i="229"/>
  <c r="G103" i="229"/>
  <c r="F103" i="229"/>
  <c r="E103" i="229"/>
  <c r="G102" i="229"/>
  <c r="F102" i="229"/>
  <c r="E102" i="229"/>
  <c r="G101" i="229"/>
  <c r="F101" i="229"/>
  <c r="E101" i="229"/>
  <c r="G100" i="229"/>
  <c r="F100" i="229"/>
  <c r="E100" i="229"/>
  <c r="G99" i="229"/>
  <c r="F99" i="229"/>
  <c r="E99" i="229"/>
  <c r="G98" i="229"/>
  <c r="F98" i="229"/>
  <c r="E98" i="229"/>
  <c r="G97" i="229"/>
  <c r="F97" i="229"/>
  <c r="E97" i="229"/>
  <c r="G96" i="229"/>
  <c r="F96" i="229"/>
  <c r="E96" i="229"/>
  <c r="G95" i="229"/>
  <c r="F95" i="229"/>
  <c r="E95" i="229"/>
  <c r="G94" i="229"/>
  <c r="F94" i="229"/>
  <c r="E94" i="229"/>
  <c r="G93" i="229"/>
  <c r="F93" i="229"/>
  <c r="E93" i="229"/>
  <c r="G92" i="229"/>
  <c r="F92" i="229"/>
  <c r="E92" i="229"/>
  <c r="G91" i="229"/>
  <c r="F91" i="229"/>
  <c r="E91" i="229"/>
  <c r="G90" i="229"/>
  <c r="F90" i="229"/>
  <c r="E90" i="229"/>
  <c r="G89" i="229"/>
  <c r="F89" i="229"/>
  <c r="E89" i="229"/>
  <c r="G88" i="229"/>
  <c r="F88" i="229"/>
  <c r="E88" i="229"/>
  <c r="G87" i="229"/>
  <c r="F87" i="229"/>
  <c r="E87" i="229"/>
  <c r="G86" i="229"/>
  <c r="F86" i="229"/>
  <c r="E86" i="229"/>
  <c r="G85" i="229"/>
  <c r="F85" i="229"/>
  <c r="E85" i="229"/>
  <c r="G84" i="229"/>
  <c r="F84" i="229"/>
  <c r="E84" i="229"/>
  <c r="G83" i="229"/>
  <c r="F83" i="229"/>
  <c r="E83" i="229"/>
  <c r="G82" i="229"/>
  <c r="F82" i="229"/>
  <c r="E82" i="229"/>
  <c r="G81" i="229"/>
  <c r="F81" i="229"/>
  <c r="E81" i="229"/>
  <c r="G80" i="229"/>
  <c r="F80" i="229"/>
  <c r="E80" i="229"/>
  <c r="G79" i="229"/>
  <c r="F79" i="229"/>
  <c r="E79" i="229"/>
  <c r="G78" i="229"/>
  <c r="F78" i="229"/>
  <c r="E78" i="229"/>
  <c r="G77" i="229"/>
  <c r="F77" i="229"/>
  <c r="E77" i="229"/>
  <c r="G76" i="229"/>
  <c r="F76" i="229"/>
  <c r="E76" i="229"/>
  <c r="G75" i="229"/>
  <c r="F75" i="229"/>
  <c r="E75" i="229"/>
  <c r="G74" i="229"/>
  <c r="F74" i="229"/>
  <c r="E74" i="229"/>
  <c r="G73" i="229"/>
  <c r="F73" i="229"/>
  <c r="E73" i="229"/>
  <c r="G72" i="229"/>
  <c r="F72" i="229"/>
  <c r="E72" i="229"/>
  <c r="G71" i="229"/>
  <c r="F71" i="229"/>
  <c r="E71" i="229"/>
  <c r="G70" i="229"/>
  <c r="F70" i="229"/>
  <c r="E70" i="229"/>
  <c r="G69" i="229"/>
  <c r="F69" i="229"/>
  <c r="E69" i="229"/>
  <c r="G68" i="229"/>
  <c r="F68" i="229"/>
  <c r="E68" i="229"/>
  <c r="G67" i="229"/>
  <c r="F67" i="229"/>
  <c r="E67" i="229"/>
  <c r="G66" i="229"/>
  <c r="F66" i="229"/>
  <c r="E66" i="229"/>
  <c r="G65" i="229"/>
  <c r="F65" i="229"/>
  <c r="E65" i="229"/>
  <c r="G64" i="229"/>
  <c r="F64" i="229"/>
  <c r="E64" i="229"/>
  <c r="G63" i="229"/>
  <c r="F63" i="229"/>
  <c r="E63" i="229"/>
  <c r="G62" i="229"/>
  <c r="F62" i="229"/>
  <c r="E62" i="229"/>
  <c r="G61" i="229"/>
  <c r="F61" i="229"/>
  <c r="E61" i="229"/>
  <c r="G60" i="229"/>
  <c r="F60" i="229"/>
  <c r="E60" i="229"/>
  <c r="G59" i="229"/>
  <c r="F59" i="229"/>
  <c r="E59" i="229"/>
  <c r="G58" i="229"/>
  <c r="F58" i="229"/>
  <c r="E58" i="229"/>
  <c r="G57" i="229"/>
  <c r="F57" i="229"/>
  <c r="E57" i="229"/>
  <c r="G56" i="229"/>
  <c r="F56" i="229"/>
  <c r="E56" i="229"/>
  <c r="G55" i="229"/>
  <c r="F55" i="229"/>
  <c r="E55" i="229"/>
  <c r="G54" i="229"/>
  <c r="F54" i="229"/>
  <c r="E54" i="229"/>
  <c r="G53" i="229"/>
  <c r="F53" i="229"/>
  <c r="E53" i="229"/>
  <c r="G52" i="229"/>
  <c r="F52" i="229"/>
  <c r="E52" i="229"/>
  <c r="G51" i="229"/>
  <c r="F51" i="229"/>
  <c r="E51" i="229"/>
  <c r="G50" i="229"/>
  <c r="F50" i="229"/>
  <c r="E50" i="229"/>
  <c r="G49" i="229"/>
  <c r="F49" i="229"/>
  <c r="E49" i="229"/>
  <c r="G48" i="229"/>
  <c r="F48" i="229"/>
  <c r="E48" i="229"/>
  <c r="G47" i="229"/>
  <c r="F47" i="229"/>
  <c r="E47" i="229"/>
  <c r="G46" i="229"/>
  <c r="F46" i="229"/>
  <c r="E46" i="229"/>
  <c r="G45" i="229"/>
  <c r="F45" i="229"/>
  <c r="E45" i="229"/>
  <c r="G44" i="229"/>
  <c r="F44" i="229"/>
  <c r="E44" i="229"/>
  <c r="G43" i="229"/>
  <c r="F43" i="229"/>
  <c r="E43" i="229"/>
  <c r="G42" i="229"/>
  <c r="F42" i="229"/>
  <c r="E42" i="229"/>
  <c r="G41" i="229"/>
  <c r="F41" i="229"/>
  <c r="E41" i="229"/>
  <c r="G40" i="229"/>
  <c r="F40" i="229"/>
  <c r="E40" i="229"/>
  <c r="G39" i="229"/>
  <c r="F39" i="229"/>
  <c r="E39" i="229"/>
  <c r="G38" i="229"/>
  <c r="F38" i="229"/>
  <c r="E38" i="229"/>
  <c r="G37" i="229"/>
  <c r="F37" i="229"/>
  <c r="E37" i="229"/>
  <c r="G36" i="229"/>
  <c r="F36" i="229"/>
  <c r="E36" i="229"/>
  <c r="G35" i="229"/>
  <c r="F35" i="229"/>
  <c r="E35" i="229"/>
  <c r="G34" i="229"/>
  <c r="F34" i="229"/>
  <c r="E34" i="229"/>
  <c r="G33" i="229"/>
  <c r="F33" i="229"/>
  <c r="E33" i="229"/>
  <c r="G32" i="229"/>
  <c r="F32" i="229"/>
  <c r="E32" i="229"/>
  <c r="G31" i="229"/>
  <c r="F31" i="229"/>
  <c r="E31" i="229"/>
  <c r="G30" i="229"/>
  <c r="F30" i="229"/>
  <c r="E30" i="229"/>
  <c r="G29" i="229"/>
  <c r="F29" i="229"/>
  <c r="E29" i="229"/>
  <c r="G28" i="229"/>
  <c r="F28" i="229"/>
  <c r="E28" i="229"/>
  <c r="G27" i="229"/>
  <c r="F27" i="229"/>
  <c r="E27" i="229"/>
  <c r="G26" i="229"/>
  <c r="F26" i="229"/>
  <c r="E26" i="229"/>
  <c r="G25" i="229"/>
  <c r="F25" i="229"/>
  <c r="E25" i="229"/>
  <c r="G24" i="229"/>
  <c r="F24" i="229"/>
  <c r="E24" i="229"/>
  <c r="G23" i="229"/>
  <c r="F23" i="229"/>
  <c r="E23" i="229"/>
  <c r="G22" i="229"/>
  <c r="F22" i="229"/>
  <c r="E22" i="229"/>
  <c r="G21" i="229"/>
  <c r="F21" i="229"/>
  <c r="E21" i="229"/>
  <c r="G20" i="229"/>
  <c r="F20" i="229"/>
  <c r="E20" i="229"/>
  <c r="G19" i="229"/>
  <c r="F19" i="229"/>
  <c r="E19" i="229"/>
  <c r="G18" i="229"/>
  <c r="F18" i="229"/>
  <c r="E18" i="229"/>
  <c r="G17" i="229"/>
  <c r="F17" i="229"/>
  <c r="E17" i="229"/>
  <c r="F17" i="228"/>
  <c r="F116" i="228"/>
  <c r="E116" i="228"/>
  <c r="D116" i="228"/>
  <c r="F115" i="228"/>
  <c r="E115" i="228"/>
  <c r="D115" i="228"/>
  <c r="F114" i="228"/>
  <c r="E114" i="228"/>
  <c r="D114" i="228"/>
  <c r="F113" i="228"/>
  <c r="E113" i="228"/>
  <c r="D113" i="228"/>
  <c r="F112" i="228"/>
  <c r="E112" i="228"/>
  <c r="D112" i="228"/>
  <c r="F111" i="228"/>
  <c r="E111" i="228"/>
  <c r="D111" i="228"/>
  <c r="F110" i="228"/>
  <c r="E110" i="228"/>
  <c r="D110" i="228"/>
  <c r="F109" i="228"/>
  <c r="E109" i="228"/>
  <c r="D109" i="228"/>
  <c r="F108" i="228"/>
  <c r="E108" i="228"/>
  <c r="D108" i="228"/>
  <c r="F107" i="228"/>
  <c r="E107" i="228"/>
  <c r="D107" i="228"/>
  <c r="F106" i="228"/>
  <c r="E106" i="228"/>
  <c r="D106" i="228"/>
  <c r="F105" i="228"/>
  <c r="E105" i="228"/>
  <c r="D105" i="228"/>
  <c r="F104" i="228"/>
  <c r="E104" i="228"/>
  <c r="D104" i="228"/>
  <c r="F103" i="228"/>
  <c r="E103" i="228"/>
  <c r="D103" i="228"/>
  <c r="F102" i="228"/>
  <c r="E102" i="228"/>
  <c r="D102" i="228"/>
  <c r="G113" i="228" s="1"/>
  <c r="F101" i="228"/>
  <c r="E101" i="228"/>
  <c r="D101" i="228"/>
  <c r="F100" i="228"/>
  <c r="E100" i="228"/>
  <c r="D100" i="228"/>
  <c r="F99" i="228"/>
  <c r="E99" i="228"/>
  <c r="D99" i="228"/>
  <c r="F98" i="228"/>
  <c r="E98" i="228"/>
  <c r="D98" i="228"/>
  <c r="F97" i="228"/>
  <c r="E97" i="228"/>
  <c r="D97" i="228"/>
  <c r="F96" i="228"/>
  <c r="E96" i="228"/>
  <c r="D96" i="228"/>
  <c r="F95" i="228"/>
  <c r="E95" i="228"/>
  <c r="D95" i="228"/>
  <c r="F94" i="228"/>
  <c r="E94" i="228"/>
  <c r="D94" i="228"/>
  <c r="G105" i="228" s="1"/>
  <c r="F93" i="228"/>
  <c r="E93" i="228"/>
  <c r="D93" i="228"/>
  <c r="F92" i="228"/>
  <c r="E92" i="228"/>
  <c r="D92" i="228"/>
  <c r="F91" i="228"/>
  <c r="E91" i="228"/>
  <c r="D91" i="228"/>
  <c r="F90" i="228"/>
  <c r="E90" i="228"/>
  <c r="D90" i="228"/>
  <c r="F89" i="228"/>
  <c r="E89" i="228"/>
  <c r="D89" i="228"/>
  <c r="F88" i="228"/>
  <c r="E88" i="228"/>
  <c r="D88" i="228"/>
  <c r="F87" i="228"/>
  <c r="E87" i="228"/>
  <c r="D87" i="228"/>
  <c r="F86" i="228"/>
  <c r="E86" i="228"/>
  <c r="D86" i="228"/>
  <c r="G97" i="228" s="1"/>
  <c r="F85" i="228"/>
  <c r="E85" i="228"/>
  <c r="D85" i="228"/>
  <c r="F84" i="228"/>
  <c r="E84" i="228"/>
  <c r="D84" i="228"/>
  <c r="F83" i="228"/>
  <c r="E83" i="228"/>
  <c r="D83" i="228"/>
  <c r="F82" i="228"/>
  <c r="E82" i="228"/>
  <c r="D82" i="228"/>
  <c r="F81" i="228"/>
  <c r="E81" i="228"/>
  <c r="D81" i="228"/>
  <c r="F80" i="228"/>
  <c r="E80" i="228"/>
  <c r="D80" i="228"/>
  <c r="F79" i="228"/>
  <c r="E79" i="228"/>
  <c r="D79" i="228"/>
  <c r="F78" i="228"/>
  <c r="E78" i="228"/>
  <c r="D78" i="228"/>
  <c r="G89" i="228" s="1"/>
  <c r="F77" i="228"/>
  <c r="E77" i="228"/>
  <c r="D77" i="228"/>
  <c r="F76" i="228"/>
  <c r="E76" i="228"/>
  <c r="D76" i="228"/>
  <c r="F75" i="228"/>
  <c r="E75" i="228"/>
  <c r="D75" i="228"/>
  <c r="F74" i="228"/>
  <c r="E74" i="228"/>
  <c r="D74" i="228"/>
  <c r="F73" i="228"/>
  <c r="E73" i="228"/>
  <c r="D73" i="228"/>
  <c r="F72" i="228"/>
  <c r="E72" i="228"/>
  <c r="D72" i="228"/>
  <c r="F71" i="228"/>
  <c r="E71" i="228"/>
  <c r="D71" i="228"/>
  <c r="F70" i="228"/>
  <c r="E70" i="228"/>
  <c r="D70" i="228"/>
  <c r="G81" i="228" s="1"/>
  <c r="F69" i="228"/>
  <c r="E69" i="228"/>
  <c r="D69" i="228"/>
  <c r="F68" i="228"/>
  <c r="E68" i="228"/>
  <c r="D68" i="228"/>
  <c r="F67" i="228"/>
  <c r="E67" i="228"/>
  <c r="D67" i="228"/>
  <c r="F66" i="228"/>
  <c r="E66" i="228"/>
  <c r="D66" i="228"/>
  <c r="F65" i="228"/>
  <c r="E65" i="228"/>
  <c r="D65" i="228"/>
  <c r="F64" i="228"/>
  <c r="E64" i="228"/>
  <c r="D64" i="228"/>
  <c r="F63" i="228"/>
  <c r="E63" i="228"/>
  <c r="D63" i="228"/>
  <c r="F62" i="228"/>
  <c r="E62" i="228"/>
  <c r="D62" i="228"/>
  <c r="G73" i="228" s="1"/>
  <c r="F61" i="228"/>
  <c r="E61" i="228"/>
  <c r="D61" i="228"/>
  <c r="F60" i="228"/>
  <c r="E60" i="228"/>
  <c r="D60" i="228"/>
  <c r="F59" i="228"/>
  <c r="E59" i="228"/>
  <c r="D59" i="228"/>
  <c r="F58" i="228"/>
  <c r="E58" i="228"/>
  <c r="D58" i="228"/>
  <c r="F57" i="228"/>
  <c r="E57" i="228"/>
  <c r="D57" i="228"/>
  <c r="F56" i="228"/>
  <c r="E56" i="228"/>
  <c r="D56" i="228"/>
  <c r="F55" i="228"/>
  <c r="E55" i="228"/>
  <c r="D55" i="228"/>
  <c r="F54" i="228"/>
  <c r="E54" i="228"/>
  <c r="D54" i="228"/>
  <c r="G65" i="228" s="1"/>
  <c r="F53" i="228"/>
  <c r="E53" i="228"/>
  <c r="D53" i="228"/>
  <c r="F52" i="228"/>
  <c r="E52" i="228"/>
  <c r="D52" i="228"/>
  <c r="F51" i="228"/>
  <c r="E51" i="228"/>
  <c r="D51" i="228"/>
  <c r="F50" i="228"/>
  <c r="E50" i="228"/>
  <c r="D50" i="228"/>
  <c r="F49" i="228"/>
  <c r="E49" i="228"/>
  <c r="D49" i="228"/>
  <c r="F48" i="228"/>
  <c r="E48" i="228"/>
  <c r="D48" i="228"/>
  <c r="F47" i="228"/>
  <c r="E47" i="228"/>
  <c r="D47" i="228"/>
  <c r="F46" i="228"/>
  <c r="E46" i="228"/>
  <c r="D46" i="228"/>
  <c r="G57" i="228" s="1"/>
  <c r="F45" i="228"/>
  <c r="E45" i="228"/>
  <c r="D45" i="228"/>
  <c r="F44" i="228"/>
  <c r="E44" i="228"/>
  <c r="D44" i="228"/>
  <c r="F43" i="228"/>
  <c r="E43" i="228"/>
  <c r="D43" i="228"/>
  <c r="F42" i="228"/>
  <c r="E42" i="228"/>
  <c r="D42" i="228"/>
  <c r="F41" i="228"/>
  <c r="E41" i="228"/>
  <c r="D41" i="228"/>
  <c r="F40" i="228"/>
  <c r="E40" i="228"/>
  <c r="D40" i="228"/>
  <c r="F39" i="228"/>
  <c r="E39" i="228"/>
  <c r="D39" i="228"/>
  <c r="F38" i="228"/>
  <c r="E38" i="228"/>
  <c r="D38" i="228"/>
  <c r="G49" i="228" s="1"/>
  <c r="F37" i="228"/>
  <c r="E37" i="228"/>
  <c r="D37" i="228"/>
  <c r="F36" i="228"/>
  <c r="E36" i="228"/>
  <c r="D36" i="228"/>
  <c r="F35" i="228"/>
  <c r="E35" i="228"/>
  <c r="D35" i="228"/>
  <c r="F34" i="228"/>
  <c r="E34" i="228"/>
  <c r="D34" i="228"/>
  <c r="F33" i="228"/>
  <c r="E33" i="228"/>
  <c r="D33" i="228"/>
  <c r="F32" i="228"/>
  <c r="E32" i="228"/>
  <c r="D32" i="228"/>
  <c r="F31" i="228"/>
  <c r="E31" i="228"/>
  <c r="D31" i="228"/>
  <c r="F30" i="228"/>
  <c r="E30" i="228"/>
  <c r="D30" i="228"/>
  <c r="G41" i="228" s="1"/>
  <c r="F29" i="228"/>
  <c r="E29" i="228"/>
  <c r="D29" i="228"/>
  <c r="F28" i="228"/>
  <c r="E28" i="228"/>
  <c r="D28" i="228"/>
  <c r="F27" i="228"/>
  <c r="E27" i="228"/>
  <c r="D27" i="228"/>
  <c r="F26" i="228"/>
  <c r="E26" i="228"/>
  <c r="D26" i="228"/>
  <c r="F25" i="228"/>
  <c r="D25" i="228"/>
  <c r="F24" i="228"/>
  <c r="D24" i="228"/>
  <c r="F23" i="228"/>
  <c r="E23" i="228"/>
  <c r="D23" i="228"/>
  <c r="F22" i="228"/>
  <c r="D22" i="228"/>
  <c r="F21" i="228"/>
  <c r="E21" i="228"/>
  <c r="D21" i="228"/>
  <c r="F20" i="228"/>
  <c r="D20" i="228"/>
  <c r="F19" i="228"/>
  <c r="D19" i="228"/>
  <c r="F18" i="228"/>
  <c r="D18" i="228"/>
  <c r="E17" i="228"/>
  <c r="D17" i="228"/>
  <c r="D16" i="228"/>
  <c r="D15" i="228"/>
  <c r="B14" i="228"/>
  <c r="E20" i="228" s="1"/>
  <c r="D13" i="228"/>
  <c r="D12" i="228"/>
  <c r="D11" i="228"/>
  <c r="D10" i="228"/>
  <c r="D9" i="228"/>
  <c r="D8" i="228"/>
  <c r="D7" i="228"/>
  <c r="D6" i="228"/>
  <c r="E23" i="227"/>
  <c r="F23" i="227"/>
  <c r="E24" i="227"/>
  <c r="E25" i="227"/>
  <c r="F24" i="227"/>
  <c r="F20" i="227"/>
  <c r="F19" i="227"/>
  <c r="F18" i="227"/>
  <c r="F17" i="227"/>
  <c r="F16" i="227"/>
  <c r="F15" i="227"/>
  <c r="F14" i="227"/>
  <c r="F13" i="227"/>
  <c r="F12" i="227"/>
  <c r="F11" i="227"/>
  <c r="F10" i="227"/>
  <c r="F9" i="227"/>
  <c r="F8" i="227"/>
  <c r="F7" i="227"/>
  <c r="E9" i="227"/>
  <c r="E12" i="227"/>
  <c r="E14" i="227"/>
  <c r="E17" i="227"/>
  <c r="E19" i="227"/>
  <c r="E21" i="227"/>
  <c r="E11" i="227"/>
  <c r="E8" i="227"/>
  <c r="G28" i="228" l="1"/>
  <c r="G31" i="228"/>
  <c r="G35" i="228"/>
  <c r="G51" i="228"/>
  <c r="G67" i="228"/>
  <c r="G83" i="228"/>
  <c r="G99" i="228"/>
  <c r="G115" i="228"/>
  <c r="E25" i="228"/>
  <c r="G47" i="228"/>
  <c r="G63" i="228"/>
  <c r="G87" i="228"/>
  <c r="G111" i="228"/>
  <c r="G42" i="228"/>
  <c r="G58" i="228"/>
  <c r="G74" i="228"/>
  <c r="G90" i="228"/>
  <c r="G106" i="228"/>
  <c r="G33" i="228"/>
  <c r="G39" i="228"/>
  <c r="G55" i="228"/>
  <c r="G71" i="228"/>
  <c r="G79" i="228"/>
  <c r="G95" i="228"/>
  <c r="G103" i="228"/>
  <c r="E19" i="228"/>
  <c r="G53" i="228"/>
  <c r="G30" i="228"/>
  <c r="G27" i="228"/>
  <c r="G48" i="228"/>
  <c r="G43" i="228"/>
  <c r="G64" i="228"/>
  <c r="G59" i="228"/>
  <c r="G80" i="228"/>
  <c r="G75" i="228"/>
  <c r="G96" i="228"/>
  <c r="G91" i="228"/>
  <c r="G112" i="228"/>
  <c r="G107" i="228"/>
  <c r="G26" i="228"/>
  <c r="G46" i="228"/>
  <c r="G62" i="228"/>
  <c r="G78" i="228"/>
  <c r="G94" i="228"/>
  <c r="G110" i="228"/>
  <c r="G34" i="228"/>
  <c r="G44" i="228"/>
  <c r="G60" i="228"/>
  <c r="G76" i="228"/>
  <c r="G92" i="228"/>
  <c r="G108" i="228"/>
  <c r="G85" i="228"/>
  <c r="G101" i="228"/>
  <c r="G32" i="228"/>
  <c r="G38" i="228"/>
  <c r="G70" i="228"/>
  <c r="G86" i="228"/>
  <c r="G102" i="228"/>
  <c r="G52" i="228"/>
  <c r="G68" i="228"/>
  <c r="G84" i="228"/>
  <c r="G100" i="228"/>
  <c r="G116" i="228"/>
  <c r="G37" i="228"/>
  <c r="G69" i="228"/>
  <c r="G40" i="228"/>
  <c r="G56" i="228"/>
  <c r="G72" i="228"/>
  <c r="G88" i="228"/>
  <c r="G104" i="228"/>
  <c r="G54" i="228"/>
  <c r="G36" i="228"/>
  <c r="G29" i="228"/>
  <c r="G50" i="228"/>
  <c r="G45" i="228"/>
  <c r="G66" i="228"/>
  <c r="G61" i="228"/>
  <c r="G82" i="228"/>
  <c r="G77" i="228"/>
  <c r="G98" i="228"/>
  <c r="G93" i="228"/>
  <c r="G114" i="228"/>
  <c r="G109" i="228"/>
  <c r="E24" i="228"/>
  <c r="E22" i="228"/>
  <c r="D14" i="228"/>
  <c r="G25" i="228" s="1"/>
  <c r="E18" i="228"/>
  <c r="E16" i="227"/>
  <c r="E15" i="227"/>
  <c r="E20" i="227"/>
  <c r="E18" i="227"/>
  <c r="E10" i="227"/>
  <c r="E13" i="227"/>
  <c r="E22" i="227"/>
  <c r="E7" i="227"/>
  <c r="G19" i="228" l="1"/>
  <c r="G24" i="228"/>
  <c r="G23" i="228"/>
  <c r="G22" i="228"/>
  <c r="G21" i="228"/>
  <c r="G20" i="228"/>
  <c r="G17" i="228"/>
  <c r="G18" i="228"/>
  <c r="F199" i="226" l="1"/>
  <c r="F198" i="226"/>
  <c r="F197" i="226"/>
  <c r="F196" i="226"/>
  <c r="F195" i="226"/>
  <c r="F194" i="226"/>
  <c r="F193" i="226"/>
  <c r="F192" i="226"/>
  <c r="F191" i="226"/>
  <c r="F190" i="226"/>
  <c r="F189" i="226"/>
  <c r="F188" i="226"/>
  <c r="F187" i="226"/>
  <c r="F186" i="226"/>
  <c r="F185" i="226"/>
  <c r="F184" i="226"/>
  <c r="F183" i="226"/>
  <c r="F182" i="226"/>
  <c r="F181" i="226"/>
  <c r="F180" i="226"/>
  <c r="F179" i="226"/>
  <c r="F178" i="226"/>
  <c r="F177" i="226"/>
  <c r="F176" i="226"/>
  <c r="F175" i="226"/>
  <c r="F174" i="226"/>
  <c r="F173" i="226"/>
  <c r="F172" i="226"/>
  <c r="F171" i="226"/>
  <c r="F170" i="226"/>
  <c r="F169" i="226"/>
  <c r="F168" i="226"/>
  <c r="F167" i="226"/>
  <c r="F166" i="226"/>
  <c r="F165" i="226"/>
  <c r="F164" i="226"/>
  <c r="F163" i="226"/>
  <c r="F162" i="226"/>
  <c r="F161" i="226"/>
  <c r="F160" i="226"/>
  <c r="F159" i="226"/>
  <c r="F158" i="226"/>
  <c r="F157" i="226"/>
  <c r="F156" i="226"/>
  <c r="F155" i="226"/>
  <c r="F154" i="226"/>
  <c r="F153" i="226"/>
  <c r="F152" i="226"/>
  <c r="F151" i="226"/>
  <c r="F150" i="226"/>
  <c r="F149" i="226"/>
  <c r="F148" i="226"/>
  <c r="F147" i="226"/>
  <c r="F146" i="226"/>
  <c r="F145" i="226"/>
  <c r="F144" i="226"/>
  <c r="F143" i="226"/>
  <c r="F142" i="226"/>
  <c r="F141" i="226"/>
  <c r="F140" i="226"/>
  <c r="F139" i="226"/>
  <c r="F138" i="226"/>
  <c r="F137" i="226"/>
  <c r="F136" i="226"/>
  <c r="F135" i="226"/>
  <c r="F134" i="226"/>
  <c r="F133" i="226"/>
  <c r="F132" i="226"/>
  <c r="F131" i="226"/>
  <c r="F130" i="226"/>
  <c r="F129" i="226"/>
  <c r="F128" i="226"/>
  <c r="F127" i="226"/>
  <c r="F126" i="226"/>
  <c r="F125" i="226"/>
  <c r="F124" i="226"/>
  <c r="F123" i="226"/>
  <c r="F122" i="226"/>
  <c r="F121" i="226"/>
  <c r="F120" i="226"/>
  <c r="F119" i="226"/>
  <c r="F118" i="226"/>
  <c r="F117" i="226"/>
  <c r="F116" i="226"/>
  <c r="F115" i="226"/>
  <c r="F114" i="226"/>
  <c r="F113" i="226"/>
  <c r="F112" i="226"/>
  <c r="F111" i="226"/>
  <c r="F110" i="226"/>
  <c r="F109" i="226"/>
  <c r="F108" i="226"/>
  <c r="F107" i="226"/>
  <c r="F106" i="226"/>
  <c r="F105" i="226"/>
  <c r="F104" i="226"/>
  <c r="F103" i="226"/>
  <c r="F102" i="226"/>
  <c r="F101" i="226"/>
  <c r="F100" i="226"/>
  <c r="F99" i="226"/>
  <c r="F98" i="226"/>
  <c r="F97" i="226"/>
  <c r="F96" i="226"/>
  <c r="F95" i="226"/>
  <c r="F94" i="226"/>
  <c r="F93" i="226"/>
  <c r="F92" i="226"/>
  <c r="F91" i="226"/>
  <c r="F90" i="226"/>
  <c r="F89" i="226"/>
  <c r="F88" i="226"/>
  <c r="F87" i="226"/>
  <c r="F86" i="226"/>
  <c r="F85" i="226"/>
  <c r="F84" i="226"/>
  <c r="F83" i="226"/>
  <c r="F82" i="226"/>
  <c r="F81" i="226"/>
  <c r="F80" i="226"/>
  <c r="F79" i="226"/>
  <c r="F78" i="226"/>
  <c r="F77" i="226"/>
  <c r="F76" i="226"/>
  <c r="F75" i="226"/>
  <c r="F74" i="226"/>
  <c r="F73" i="226"/>
  <c r="F72" i="226"/>
  <c r="F71" i="226"/>
  <c r="F70" i="226"/>
  <c r="F69" i="226"/>
  <c r="F68" i="226"/>
  <c r="F67" i="226"/>
  <c r="F66" i="226"/>
  <c r="F65" i="226"/>
  <c r="F64" i="226"/>
  <c r="F63" i="226"/>
  <c r="F62" i="226"/>
  <c r="F61" i="226"/>
  <c r="F60" i="226"/>
  <c r="F59" i="226"/>
  <c r="F58" i="226"/>
  <c r="F57" i="226"/>
  <c r="F56" i="226"/>
  <c r="F55" i="226"/>
  <c r="F54" i="226"/>
  <c r="F53" i="226"/>
  <c r="F52" i="226"/>
  <c r="F51" i="226"/>
  <c r="F50" i="226"/>
  <c r="F49" i="226"/>
  <c r="F48" i="226"/>
  <c r="F47" i="226"/>
  <c r="F46" i="226"/>
  <c r="F45" i="226"/>
  <c r="F44" i="226"/>
  <c r="F43" i="226"/>
  <c r="F42" i="226"/>
  <c r="F41" i="226"/>
  <c r="F40" i="226"/>
  <c r="F39" i="226"/>
  <c r="F38" i="226"/>
  <c r="F37" i="226"/>
  <c r="F36" i="226"/>
  <c r="F35" i="226"/>
  <c r="F34" i="226"/>
  <c r="F33" i="226"/>
  <c r="F32" i="226"/>
  <c r="F31" i="226"/>
  <c r="F30" i="226"/>
  <c r="F29" i="226"/>
  <c r="F28" i="226"/>
  <c r="F27" i="226"/>
  <c r="F26" i="226"/>
  <c r="F25" i="226"/>
  <c r="F24" i="226"/>
  <c r="F23" i="226"/>
  <c r="F22" i="226"/>
  <c r="F21" i="226"/>
  <c r="F20" i="226"/>
  <c r="F19" i="226"/>
  <c r="F18" i="226"/>
  <c r="D18" i="226"/>
  <c r="D19" i="226"/>
  <c r="D20" i="226"/>
  <c r="D21" i="226"/>
  <c r="D22" i="226"/>
  <c r="D23" i="226"/>
  <c r="D24" i="226"/>
  <c r="D25" i="226"/>
  <c r="D26" i="226"/>
  <c r="D27" i="226"/>
  <c r="D28" i="226"/>
  <c r="D29" i="226"/>
  <c r="D30" i="226"/>
  <c r="D31" i="226"/>
  <c r="D32" i="226"/>
  <c r="E32" i="226" s="1"/>
  <c r="D33" i="226"/>
  <c r="E33" i="226" s="1"/>
  <c r="D34" i="226"/>
  <c r="D35" i="226"/>
  <c r="D36" i="226"/>
  <c r="D37" i="226"/>
  <c r="D38" i="226"/>
  <c r="D39" i="226"/>
  <c r="E51" i="226" s="1"/>
  <c r="D40" i="226"/>
  <c r="E52" i="226" s="1"/>
  <c r="D41" i="226"/>
  <c r="D42" i="226"/>
  <c r="D43" i="226"/>
  <c r="D44" i="226"/>
  <c r="D45" i="226"/>
  <c r="D46" i="226"/>
  <c r="D47" i="226"/>
  <c r="E59" i="226" s="1"/>
  <c r="D48" i="226"/>
  <c r="E48" i="226" s="1"/>
  <c r="D49" i="226"/>
  <c r="E49" i="226" s="1"/>
  <c r="D50" i="226"/>
  <c r="D51" i="226"/>
  <c r="D52" i="226"/>
  <c r="D53" i="226"/>
  <c r="D54" i="226"/>
  <c r="D55" i="226"/>
  <c r="E55" i="226" s="1"/>
  <c r="D56" i="226"/>
  <c r="E56" i="226" s="1"/>
  <c r="D57" i="226"/>
  <c r="E69" i="226" s="1"/>
  <c r="D58" i="226"/>
  <c r="D59" i="226"/>
  <c r="D60" i="226"/>
  <c r="D61" i="226"/>
  <c r="D62" i="226"/>
  <c r="D63" i="226"/>
  <c r="D64" i="226"/>
  <c r="E64" i="226" s="1"/>
  <c r="D65" i="226"/>
  <c r="E65" i="226" s="1"/>
  <c r="D66" i="226"/>
  <c r="D67" i="226"/>
  <c r="D68" i="226"/>
  <c r="D69" i="226"/>
  <c r="D70" i="226"/>
  <c r="D71" i="226"/>
  <c r="D72" i="226"/>
  <c r="E84" i="226" s="1"/>
  <c r="D73" i="226"/>
  <c r="E73" i="226" s="1"/>
  <c r="D74" i="226"/>
  <c r="D75" i="226"/>
  <c r="D76" i="226"/>
  <c r="D77" i="226"/>
  <c r="D78" i="226"/>
  <c r="D79" i="226"/>
  <c r="E79" i="226" s="1"/>
  <c r="D80" i="226"/>
  <c r="E92" i="226" s="1"/>
  <c r="D81" i="226"/>
  <c r="E81" i="226" s="1"/>
  <c r="D82" i="226"/>
  <c r="E82" i="226" s="1"/>
  <c r="D83" i="226"/>
  <c r="D84" i="226"/>
  <c r="D85" i="226"/>
  <c r="D86" i="226"/>
  <c r="D87" i="226"/>
  <c r="E87" i="226" s="1"/>
  <c r="D88" i="226"/>
  <c r="E88" i="226" s="1"/>
  <c r="D89" i="226"/>
  <c r="D90" i="226"/>
  <c r="D91" i="226"/>
  <c r="D92" i="226"/>
  <c r="D93" i="226"/>
  <c r="D94" i="226"/>
  <c r="D95" i="226"/>
  <c r="E95" i="226" s="1"/>
  <c r="D96" i="226"/>
  <c r="E96" i="226" s="1"/>
  <c r="D97" i="226"/>
  <c r="E97" i="226" s="1"/>
  <c r="D110" i="226"/>
  <c r="D111" i="226"/>
  <c r="E123" i="226" s="1"/>
  <c r="D112" i="226"/>
  <c r="E124" i="226" s="1"/>
  <c r="D113" i="226"/>
  <c r="D114" i="226"/>
  <c r="D115" i="226"/>
  <c r="D116" i="226"/>
  <c r="D117" i="226"/>
  <c r="D118" i="226"/>
  <c r="D119" i="226"/>
  <c r="D120" i="226"/>
  <c r="E132" i="226" s="1"/>
  <c r="D121" i="226"/>
  <c r="E133" i="226" s="1"/>
  <c r="D122" i="226"/>
  <c r="D123" i="226"/>
  <c r="D124" i="226"/>
  <c r="D125" i="226"/>
  <c r="D126" i="226"/>
  <c r="D127" i="226"/>
  <c r="E139" i="226" s="1"/>
  <c r="D128" i="226"/>
  <c r="E128" i="226" s="1"/>
  <c r="D129" i="226"/>
  <c r="E141" i="226" s="1"/>
  <c r="D130" i="226"/>
  <c r="D131" i="226"/>
  <c r="D132" i="226"/>
  <c r="D133" i="226"/>
  <c r="D134" i="226"/>
  <c r="D135" i="226"/>
  <c r="E147" i="226" s="1"/>
  <c r="D136" i="226"/>
  <c r="D137" i="226"/>
  <c r="D138" i="226"/>
  <c r="D139" i="226"/>
  <c r="D140" i="226"/>
  <c r="D141" i="226"/>
  <c r="D142" i="226"/>
  <c r="D143" i="226"/>
  <c r="E155" i="226" s="1"/>
  <c r="D144" i="226"/>
  <c r="E156" i="226" s="1"/>
  <c r="D145" i="226"/>
  <c r="D146" i="226"/>
  <c r="D147" i="226"/>
  <c r="D148" i="226"/>
  <c r="D149" i="226"/>
  <c r="D150" i="226"/>
  <c r="D151" i="226"/>
  <c r="E163" i="226" s="1"/>
  <c r="D152" i="226"/>
  <c r="E164" i="226" s="1"/>
  <c r="D153" i="226"/>
  <c r="E165" i="226" s="1"/>
  <c r="D154" i="226"/>
  <c r="D155" i="226"/>
  <c r="D156" i="226"/>
  <c r="D157" i="226"/>
  <c r="D158" i="226"/>
  <c r="D159" i="226"/>
  <c r="E171" i="226" s="1"/>
  <c r="D160" i="226"/>
  <c r="E160" i="226" s="1"/>
  <c r="D161" i="226"/>
  <c r="D162" i="226"/>
  <c r="D163" i="226"/>
  <c r="D164" i="226"/>
  <c r="D165" i="226"/>
  <c r="D166" i="226"/>
  <c r="D167" i="226"/>
  <c r="E167" i="226" s="1"/>
  <c r="D168" i="226"/>
  <c r="D169" i="226"/>
  <c r="E181" i="226" s="1"/>
  <c r="D170" i="226"/>
  <c r="D171" i="226"/>
  <c r="D172" i="226"/>
  <c r="D173" i="226"/>
  <c r="D174" i="226"/>
  <c r="D175" i="226"/>
  <c r="E175" i="226" s="1"/>
  <c r="D176" i="226"/>
  <c r="E188" i="226" s="1"/>
  <c r="D177" i="226"/>
  <c r="D178" i="226"/>
  <c r="D179" i="226"/>
  <c r="D180" i="226"/>
  <c r="D181" i="226"/>
  <c r="D182" i="226"/>
  <c r="D183" i="226"/>
  <c r="E183" i="226" s="1"/>
  <c r="D184" i="226"/>
  <c r="E196" i="226" s="1"/>
  <c r="D185" i="226"/>
  <c r="D186" i="226"/>
  <c r="D187" i="226"/>
  <c r="D188" i="226"/>
  <c r="D189" i="226"/>
  <c r="D190" i="226"/>
  <c r="D191" i="226"/>
  <c r="D192" i="226"/>
  <c r="E192" i="226" s="1"/>
  <c r="D193" i="226"/>
  <c r="D194" i="226"/>
  <c r="D195" i="226"/>
  <c r="D196" i="226"/>
  <c r="D197" i="226"/>
  <c r="D198" i="226"/>
  <c r="D199" i="226"/>
  <c r="D200" i="226"/>
  <c r="D17" i="226"/>
  <c r="C98" i="226"/>
  <c r="D99" i="226" s="1"/>
  <c r="D106" i="226" l="1"/>
  <c r="D105" i="226"/>
  <c r="E101" i="226"/>
  <c r="D104" i="226"/>
  <c r="E104" i="226" s="1"/>
  <c r="D103" i="226"/>
  <c r="E115" i="226" s="1"/>
  <c r="E35" i="226"/>
  <c r="D98" i="226"/>
  <c r="E98" i="226" s="1"/>
  <c r="E142" i="226"/>
  <c r="D102" i="226"/>
  <c r="E30" i="226"/>
  <c r="D109" i="226"/>
  <c r="E109" i="226" s="1"/>
  <c r="D101" i="226"/>
  <c r="D108" i="226"/>
  <c r="E108" i="226" s="1"/>
  <c r="D100" i="226"/>
  <c r="E112" i="226" s="1"/>
  <c r="D107" i="226"/>
  <c r="E119" i="226" s="1"/>
  <c r="E174" i="226"/>
  <c r="E146" i="226"/>
  <c r="E38" i="226"/>
  <c r="E178" i="226"/>
  <c r="E118" i="226"/>
  <c r="E90" i="226"/>
  <c r="E58" i="226"/>
  <c r="E83" i="226"/>
  <c r="E135" i="226"/>
  <c r="E195" i="226"/>
  <c r="E50" i="226"/>
  <c r="E77" i="226"/>
  <c r="E197" i="226"/>
  <c r="E173" i="226"/>
  <c r="E149" i="226"/>
  <c r="E37" i="226"/>
  <c r="E29" i="226"/>
  <c r="E47" i="226"/>
  <c r="E194" i="226"/>
  <c r="E40" i="226"/>
  <c r="E80" i="226"/>
  <c r="E187" i="226"/>
  <c r="E60" i="226"/>
  <c r="E184" i="226"/>
  <c r="E131" i="226"/>
  <c r="E143" i="226"/>
  <c r="E179" i="226"/>
  <c r="E151" i="226"/>
  <c r="E91" i="226"/>
  <c r="E152" i="226"/>
  <c r="E39" i="226"/>
  <c r="E166" i="226"/>
  <c r="E75" i="226"/>
  <c r="E28" i="226"/>
  <c r="E43" i="226"/>
  <c r="E46" i="226"/>
  <c r="E42" i="226"/>
  <c r="E44" i="226"/>
  <c r="E67" i="226"/>
  <c r="E74" i="226"/>
  <c r="E76" i="226"/>
  <c r="E126" i="226"/>
  <c r="E116" i="226"/>
  <c r="E144" i="226"/>
  <c r="E148" i="226"/>
  <c r="E176" i="226"/>
  <c r="E180" i="226"/>
  <c r="E199" i="226"/>
  <c r="E45" i="226"/>
  <c r="E130" i="226"/>
  <c r="E41" i="226"/>
  <c r="E134" i="226"/>
  <c r="E198" i="226"/>
  <c r="E106" i="226"/>
  <c r="E122" i="226"/>
  <c r="E154" i="226"/>
  <c r="E186" i="226"/>
  <c r="E61" i="226"/>
  <c r="E63" i="226"/>
  <c r="E93" i="226"/>
  <c r="E31" i="226"/>
  <c r="E34" i="226"/>
  <c r="E53" i="226"/>
  <c r="E57" i="226"/>
  <c r="E72" i="226"/>
  <c r="E85" i="226"/>
  <c r="E89" i="226"/>
  <c r="E125" i="226"/>
  <c r="E127" i="226"/>
  <c r="E150" i="226"/>
  <c r="E157" i="226"/>
  <c r="E159" i="226"/>
  <c r="E182" i="226"/>
  <c r="E189" i="226"/>
  <c r="E191" i="226"/>
  <c r="E162" i="226"/>
  <c r="E71" i="226"/>
  <c r="E158" i="226"/>
  <c r="E190" i="226"/>
  <c r="E36" i="226"/>
  <c r="E66" i="226"/>
  <c r="E68" i="226"/>
  <c r="E100" i="226"/>
  <c r="E136" i="226"/>
  <c r="E138" i="226"/>
  <c r="E140" i="226"/>
  <c r="E168" i="226"/>
  <c r="E170" i="226"/>
  <c r="E172" i="226"/>
  <c r="E200" i="226"/>
  <c r="E105" i="226"/>
  <c r="E54" i="226"/>
  <c r="E62" i="226"/>
  <c r="E70" i="226"/>
  <c r="E78" i="226"/>
  <c r="E86" i="226"/>
  <c r="E94" i="226"/>
  <c r="E113" i="226"/>
  <c r="E121" i="226"/>
  <c r="E129" i="226"/>
  <c r="E137" i="226"/>
  <c r="E145" i="226"/>
  <c r="E153" i="226"/>
  <c r="E161" i="226"/>
  <c r="E169" i="226"/>
  <c r="E177" i="226"/>
  <c r="E185" i="226"/>
  <c r="E193" i="226"/>
  <c r="E99" i="226"/>
  <c r="E107" i="226" l="1"/>
  <c r="E120" i="226"/>
  <c r="E103" i="226"/>
  <c r="E110" i="226"/>
  <c r="E117" i="226"/>
  <c r="E102" i="226"/>
  <c r="E114" i="226"/>
  <c r="E111" i="226"/>
  <c r="C4" i="189" l="1"/>
  <c r="D4" i="189"/>
  <c r="E4" i="189"/>
  <c r="F4" i="189"/>
  <c r="G4" i="189"/>
  <c r="H4" i="189"/>
  <c r="I4" i="189"/>
  <c r="B4" i="189"/>
  <c r="H6" i="215"/>
  <c r="H12" i="215" s="1"/>
  <c r="C46" i="217"/>
  <c r="D46" i="217"/>
  <c r="D10" i="217" s="1"/>
  <c r="E46" i="217"/>
  <c r="F46" i="217"/>
  <c r="B46" i="217"/>
  <c r="G46" i="217"/>
  <c r="G45" i="217"/>
  <c r="G44" i="217"/>
  <c r="G43" i="217"/>
  <c r="G42" i="217"/>
  <c r="G41" i="217"/>
  <c r="G40" i="217"/>
  <c r="G39" i="217"/>
  <c r="G38" i="217"/>
  <c r="G37" i="217"/>
  <c r="G36" i="217"/>
  <c r="G35" i="217"/>
  <c r="G34" i="217"/>
  <c r="G33" i="217"/>
  <c r="G32" i="217"/>
  <c r="G31" i="217"/>
  <c r="G30" i="217"/>
  <c r="G29" i="217"/>
  <c r="G28" i="217"/>
  <c r="G27" i="217"/>
  <c r="G26" i="217"/>
  <c r="G25" i="217"/>
  <c r="G24" i="217"/>
  <c r="G23" i="217"/>
  <c r="G22" i="217"/>
  <c r="G21" i="217"/>
  <c r="G20" i="217"/>
  <c r="G19" i="217"/>
  <c r="G18" i="217"/>
  <c r="G17" i="217"/>
  <c r="G16" i="217"/>
  <c r="G15" i="217"/>
  <c r="G14" i="217"/>
  <c r="C10" i="217"/>
  <c r="E9" i="217"/>
  <c r="D9" i="217"/>
  <c r="C9" i="217"/>
  <c r="E8" i="217"/>
  <c r="D8" i="217"/>
  <c r="C8" i="217"/>
  <c r="E7" i="217"/>
  <c r="D7" i="217"/>
  <c r="C7" i="217"/>
  <c r="E6" i="217"/>
  <c r="D6" i="217"/>
  <c r="C6" i="217"/>
  <c r="E5" i="217"/>
  <c r="D5" i="217"/>
  <c r="C5" i="217"/>
  <c r="B10" i="217"/>
  <c r="B5" i="217"/>
  <c r="B9" i="217"/>
  <c r="B8" i="217"/>
  <c r="B7" i="217"/>
  <c r="B6" i="217"/>
  <c r="H46" i="217"/>
  <c r="J45" i="217"/>
  <c r="I45" i="217"/>
  <c r="H45" i="217"/>
  <c r="J44" i="217"/>
  <c r="I44" i="217"/>
  <c r="H44" i="217"/>
  <c r="J43" i="217"/>
  <c r="I43" i="217"/>
  <c r="H43" i="217"/>
  <c r="J42" i="217"/>
  <c r="I42" i="217"/>
  <c r="H42" i="217"/>
  <c r="J41" i="217"/>
  <c r="I41" i="217"/>
  <c r="H41" i="217"/>
  <c r="J40" i="217"/>
  <c r="I40" i="217"/>
  <c r="H40" i="217"/>
  <c r="J39" i="217"/>
  <c r="I39" i="217"/>
  <c r="H39" i="217"/>
  <c r="J38" i="217"/>
  <c r="I38" i="217"/>
  <c r="H38" i="217"/>
  <c r="J37" i="217"/>
  <c r="I37" i="217"/>
  <c r="H37" i="217"/>
  <c r="J36" i="217"/>
  <c r="I36" i="217"/>
  <c r="H36" i="217"/>
  <c r="J35" i="217"/>
  <c r="I35" i="217"/>
  <c r="H35" i="217"/>
  <c r="J34" i="217"/>
  <c r="I34" i="217"/>
  <c r="H34" i="217"/>
  <c r="J33" i="217"/>
  <c r="I33" i="217"/>
  <c r="H33" i="217"/>
  <c r="J32" i="217"/>
  <c r="I32" i="217"/>
  <c r="H32" i="217"/>
  <c r="J31" i="217"/>
  <c r="I31" i="217"/>
  <c r="H31" i="217"/>
  <c r="J30" i="217"/>
  <c r="I30" i="217"/>
  <c r="H30" i="217"/>
  <c r="J29" i="217"/>
  <c r="I29" i="217"/>
  <c r="H29" i="217"/>
  <c r="J28" i="217"/>
  <c r="I28" i="217"/>
  <c r="H28" i="217"/>
  <c r="J27" i="217"/>
  <c r="I27" i="217"/>
  <c r="H27" i="217"/>
  <c r="J26" i="217"/>
  <c r="I26" i="217"/>
  <c r="H26" i="217"/>
  <c r="J25" i="217"/>
  <c r="I25" i="217"/>
  <c r="H25" i="217"/>
  <c r="J24" i="217"/>
  <c r="I24" i="217"/>
  <c r="H24" i="217"/>
  <c r="J23" i="217"/>
  <c r="I23" i="217"/>
  <c r="H23" i="217"/>
  <c r="J22" i="217"/>
  <c r="I22" i="217"/>
  <c r="H22" i="217"/>
  <c r="J21" i="217"/>
  <c r="I21" i="217"/>
  <c r="H21" i="217"/>
  <c r="J20" i="217"/>
  <c r="I20" i="217"/>
  <c r="H20" i="217"/>
  <c r="J19" i="217"/>
  <c r="I19" i="217"/>
  <c r="H19" i="217"/>
  <c r="J18" i="217"/>
  <c r="I18" i="217"/>
  <c r="H18" i="217"/>
  <c r="J17" i="217"/>
  <c r="I17" i="217"/>
  <c r="H17" i="217"/>
  <c r="J16" i="217"/>
  <c r="I16" i="217"/>
  <c r="H16" i="217"/>
  <c r="J15" i="217"/>
  <c r="I15" i="217"/>
  <c r="H15" i="217"/>
  <c r="J14" i="217"/>
  <c r="I14" i="217"/>
  <c r="H14" i="217"/>
  <c r="K13" i="216"/>
  <c r="M12" i="216"/>
  <c r="M11" i="216"/>
  <c r="J11" i="216"/>
  <c r="G11" i="216"/>
  <c r="B11" i="216"/>
  <c r="K11" i="216" s="1"/>
  <c r="L11" i="216" s="1"/>
  <c r="M10" i="216"/>
  <c r="H10" i="216"/>
  <c r="J10" i="216" s="1"/>
  <c r="E10" i="216"/>
  <c r="B10" i="216"/>
  <c r="M9" i="216"/>
  <c r="J9" i="216"/>
  <c r="E9" i="216"/>
  <c r="B9" i="216"/>
  <c r="K9" i="216" s="1"/>
  <c r="L9" i="216" s="1"/>
  <c r="K8" i="216"/>
  <c r="J8" i="216"/>
  <c r="G8" i="216"/>
  <c r="D8" i="216"/>
  <c r="M7" i="216"/>
  <c r="J7" i="216"/>
  <c r="E7" i="216"/>
  <c r="B7" i="216"/>
  <c r="M6" i="216"/>
  <c r="K12" i="215"/>
  <c r="M12" i="215" s="1"/>
  <c r="M11" i="215"/>
  <c r="J11" i="215"/>
  <c r="G11" i="215"/>
  <c r="D11" i="215"/>
  <c r="M10" i="215"/>
  <c r="J10" i="215"/>
  <c r="G10" i="215"/>
  <c r="D10" i="215"/>
  <c r="M9" i="215"/>
  <c r="J9" i="215"/>
  <c r="G9" i="215"/>
  <c r="D9" i="215"/>
  <c r="M8" i="215"/>
  <c r="J8" i="215"/>
  <c r="G8" i="215"/>
  <c r="D8" i="215"/>
  <c r="M7" i="215"/>
  <c r="J7" i="215"/>
  <c r="G7" i="215"/>
  <c r="D7" i="215"/>
  <c r="K6" i="215"/>
  <c r="M6" i="215" s="1"/>
  <c r="E6" i="215"/>
  <c r="G6" i="215" s="1"/>
  <c r="B6" i="215"/>
  <c r="B12" i="215" s="1"/>
  <c r="D12" i="215" s="1"/>
  <c r="Q201" i="213"/>
  <c r="P201" i="213"/>
  <c r="O201" i="213"/>
  <c r="Q200" i="213"/>
  <c r="P200" i="213"/>
  <c r="O200" i="213"/>
  <c r="Q199" i="213"/>
  <c r="P199" i="213"/>
  <c r="O199" i="213"/>
  <c r="Q198" i="213"/>
  <c r="P198" i="213"/>
  <c r="O198" i="213"/>
  <c r="Q197" i="213"/>
  <c r="P197" i="213"/>
  <c r="O197" i="213"/>
  <c r="Q196" i="213"/>
  <c r="P196" i="213"/>
  <c r="O196" i="213"/>
  <c r="Q195" i="213"/>
  <c r="P195" i="213"/>
  <c r="O195" i="213"/>
  <c r="Q194" i="213"/>
  <c r="P194" i="213"/>
  <c r="O194" i="213"/>
  <c r="Q193" i="213"/>
  <c r="P193" i="213"/>
  <c r="O193" i="213"/>
  <c r="Q192" i="213"/>
  <c r="P192" i="213"/>
  <c r="O192" i="213"/>
  <c r="Q191" i="213"/>
  <c r="P191" i="213"/>
  <c r="O191" i="213"/>
  <c r="Q190" i="213"/>
  <c r="P190" i="213"/>
  <c r="O190" i="213"/>
  <c r="Q189" i="213"/>
  <c r="P189" i="213"/>
  <c r="O189" i="213"/>
  <c r="Q188" i="213"/>
  <c r="P188" i="213"/>
  <c r="O188" i="213"/>
  <c r="Q187" i="213"/>
  <c r="P187" i="213"/>
  <c r="O187" i="213"/>
  <c r="Q186" i="213"/>
  <c r="P186" i="213"/>
  <c r="O186" i="213"/>
  <c r="Q185" i="213"/>
  <c r="P185" i="213"/>
  <c r="O185" i="213"/>
  <c r="Q184" i="213"/>
  <c r="P184" i="213"/>
  <c r="O184" i="213"/>
  <c r="Q183" i="213"/>
  <c r="P183" i="213"/>
  <c r="O183" i="213"/>
  <c r="Q182" i="213"/>
  <c r="P182" i="213"/>
  <c r="O182" i="213"/>
  <c r="Q181" i="213"/>
  <c r="P181" i="213"/>
  <c r="O181" i="213"/>
  <c r="Q180" i="213"/>
  <c r="P180" i="213"/>
  <c r="O180" i="213"/>
  <c r="Q179" i="213"/>
  <c r="P179" i="213"/>
  <c r="O179" i="213"/>
  <c r="Q178" i="213"/>
  <c r="P178" i="213"/>
  <c r="O178" i="213"/>
  <c r="Q177" i="213"/>
  <c r="P177" i="213"/>
  <c r="O177" i="213"/>
  <c r="Q176" i="213"/>
  <c r="P176" i="213"/>
  <c r="O176" i="213"/>
  <c r="Q175" i="213"/>
  <c r="P175" i="213"/>
  <c r="O175" i="213"/>
  <c r="Q174" i="213"/>
  <c r="P174" i="213"/>
  <c r="O174" i="213"/>
  <c r="Q173" i="213"/>
  <c r="P173" i="213"/>
  <c r="O173" i="213"/>
  <c r="Q172" i="213"/>
  <c r="P172" i="213"/>
  <c r="O172" i="213"/>
  <c r="Q171" i="213"/>
  <c r="P171" i="213"/>
  <c r="O171" i="213"/>
  <c r="Q170" i="213"/>
  <c r="P170" i="213"/>
  <c r="O170" i="213"/>
  <c r="Q169" i="213"/>
  <c r="P169" i="213"/>
  <c r="O169" i="213"/>
  <c r="Q168" i="213"/>
  <c r="P168" i="213"/>
  <c r="O168" i="213"/>
  <c r="Q167" i="213"/>
  <c r="P167" i="213"/>
  <c r="O167" i="213"/>
  <c r="Q166" i="213"/>
  <c r="P166" i="213"/>
  <c r="O166" i="213"/>
  <c r="Q165" i="213"/>
  <c r="P165" i="213"/>
  <c r="O165" i="213"/>
  <c r="Q164" i="213"/>
  <c r="P164" i="213"/>
  <c r="O164" i="213"/>
  <c r="Q163" i="213"/>
  <c r="P163" i="213"/>
  <c r="O163" i="213"/>
  <c r="Q162" i="213"/>
  <c r="P162" i="213"/>
  <c r="O162" i="213"/>
  <c r="Q161" i="213"/>
  <c r="P161" i="213"/>
  <c r="O161" i="213"/>
  <c r="Q160" i="213"/>
  <c r="P160" i="213"/>
  <c r="O160" i="213"/>
  <c r="Q159" i="213"/>
  <c r="P159" i="213"/>
  <c r="O159" i="213"/>
  <c r="Q158" i="213"/>
  <c r="P158" i="213"/>
  <c r="O158" i="213"/>
  <c r="Q157" i="213"/>
  <c r="P157" i="213"/>
  <c r="O157" i="213"/>
  <c r="Q156" i="213"/>
  <c r="P156" i="213"/>
  <c r="O156" i="213"/>
  <c r="Q155" i="213"/>
  <c r="P155" i="213"/>
  <c r="O155" i="213"/>
  <c r="Q154" i="213"/>
  <c r="P154" i="213"/>
  <c r="O154" i="213"/>
  <c r="Q153" i="213"/>
  <c r="P153" i="213"/>
  <c r="O153" i="213"/>
  <c r="Q152" i="213"/>
  <c r="P152" i="213"/>
  <c r="O152" i="213"/>
  <c r="Q151" i="213"/>
  <c r="P151" i="213"/>
  <c r="O151" i="213"/>
  <c r="Q150" i="213"/>
  <c r="P150" i="213"/>
  <c r="O150" i="213"/>
  <c r="Q149" i="213"/>
  <c r="P149" i="213"/>
  <c r="O149" i="213"/>
  <c r="Q148" i="213"/>
  <c r="P148" i="213"/>
  <c r="O148" i="213"/>
  <c r="Q147" i="213"/>
  <c r="P147" i="213"/>
  <c r="O147" i="213"/>
  <c r="Q146" i="213"/>
  <c r="P146" i="213"/>
  <c r="O146" i="213"/>
  <c r="Q145" i="213"/>
  <c r="P145" i="213"/>
  <c r="O145" i="213"/>
  <c r="Q144" i="213"/>
  <c r="P144" i="213"/>
  <c r="O144" i="213"/>
  <c r="Q143" i="213"/>
  <c r="P143" i="213"/>
  <c r="O143" i="213"/>
  <c r="Q142" i="213"/>
  <c r="P142" i="213"/>
  <c r="O142" i="213"/>
  <c r="Q141" i="213"/>
  <c r="P141" i="213"/>
  <c r="O141" i="213"/>
  <c r="Q140" i="213"/>
  <c r="P140" i="213"/>
  <c r="O140" i="213"/>
  <c r="Q139" i="213"/>
  <c r="P139" i="213"/>
  <c r="O139" i="213"/>
  <c r="Q138" i="213"/>
  <c r="P138" i="213"/>
  <c r="O138" i="213"/>
  <c r="Q137" i="213"/>
  <c r="P137" i="213"/>
  <c r="O137" i="213"/>
  <c r="Q136" i="213"/>
  <c r="P136" i="213"/>
  <c r="O136" i="213"/>
  <c r="Q135" i="213"/>
  <c r="P135" i="213"/>
  <c r="O135" i="213"/>
  <c r="Q134" i="213"/>
  <c r="P134" i="213"/>
  <c r="O134" i="213"/>
  <c r="Q133" i="213"/>
  <c r="P133" i="213"/>
  <c r="O133" i="213"/>
  <c r="Q132" i="213"/>
  <c r="P132" i="213"/>
  <c r="O132" i="213"/>
  <c r="Q131" i="213"/>
  <c r="P131" i="213"/>
  <c r="O131" i="213"/>
  <c r="Q130" i="213"/>
  <c r="P130" i="213"/>
  <c r="O130" i="213"/>
  <c r="Q129" i="213"/>
  <c r="P129" i="213"/>
  <c r="O129" i="213"/>
  <c r="Q128" i="213"/>
  <c r="P128" i="213"/>
  <c r="O128" i="213"/>
  <c r="Q127" i="213"/>
  <c r="P127" i="213"/>
  <c r="O127" i="213"/>
  <c r="Q126" i="213"/>
  <c r="P126" i="213"/>
  <c r="O126" i="213"/>
  <c r="Q125" i="213"/>
  <c r="P125" i="213"/>
  <c r="O125" i="213"/>
  <c r="Q124" i="213"/>
  <c r="P124" i="213"/>
  <c r="O124" i="213"/>
  <c r="Q123" i="213"/>
  <c r="P123" i="213"/>
  <c r="O123" i="213"/>
  <c r="Q122" i="213"/>
  <c r="P122" i="213"/>
  <c r="O122" i="213"/>
  <c r="Q121" i="213"/>
  <c r="P121" i="213"/>
  <c r="O121" i="213"/>
  <c r="Q120" i="213"/>
  <c r="P120" i="213"/>
  <c r="O120" i="213"/>
  <c r="Q119" i="213"/>
  <c r="P119" i="213"/>
  <c r="O119" i="213"/>
  <c r="Q118" i="213"/>
  <c r="P118" i="213"/>
  <c r="O118" i="213"/>
  <c r="Q117" i="213"/>
  <c r="P117" i="213"/>
  <c r="O117" i="213"/>
  <c r="Q116" i="213"/>
  <c r="P116" i="213"/>
  <c r="O116" i="213"/>
  <c r="Q115" i="213"/>
  <c r="P115" i="213"/>
  <c r="O115" i="213"/>
  <c r="Q114" i="213"/>
  <c r="P114" i="213"/>
  <c r="O114" i="213"/>
  <c r="Q113" i="213"/>
  <c r="P113" i="213"/>
  <c r="O113" i="213"/>
  <c r="Q112" i="213"/>
  <c r="P112" i="213"/>
  <c r="O112" i="213"/>
  <c r="Q111" i="213"/>
  <c r="P111" i="213"/>
  <c r="O111" i="213"/>
  <c r="Q110" i="213"/>
  <c r="P110" i="213"/>
  <c r="O110" i="213"/>
  <c r="Q109" i="213"/>
  <c r="P109" i="213"/>
  <c r="O109" i="213"/>
  <c r="Q108" i="213"/>
  <c r="P108" i="213"/>
  <c r="O108" i="213"/>
  <c r="Q107" i="213"/>
  <c r="P107" i="213"/>
  <c r="O107" i="213"/>
  <c r="Q106" i="213"/>
  <c r="P106" i="213"/>
  <c r="O106" i="213"/>
  <c r="Q105" i="213"/>
  <c r="P105" i="213"/>
  <c r="O105" i="213"/>
  <c r="Q104" i="213"/>
  <c r="P104" i="213"/>
  <c r="O104" i="213"/>
  <c r="Q103" i="213"/>
  <c r="P103" i="213"/>
  <c r="O103" i="213"/>
  <c r="Q102" i="213"/>
  <c r="P102" i="213"/>
  <c r="O102" i="213"/>
  <c r="Q101" i="213"/>
  <c r="P101" i="213"/>
  <c r="O101" i="213"/>
  <c r="Q100" i="213"/>
  <c r="P100" i="213"/>
  <c r="O100" i="213"/>
  <c r="Q99" i="213"/>
  <c r="P99" i="213"/>
  <c r="O99" i="213"/>
  <c r="Q98" i="213"/>
  <c r="P98" i="213"/>
  <c r="O98" i="213"/>
  <c r="Q97" i="213"/>
  <c r="P97" i="213"/>
  <c r="O97" i="213"/>
  <c r="Q96" i="213"/>
  <c r="P96" i="213"/>
  <c r="O96" i="213"/>
  <c r="Q95" i="213"/>
  <c r="P95" i="213"/>
  <c r="O95" i="213"/>
  <c r="Q94" i="213"/>
  <c r="P94" i="213"/>
  <c r="O94" i="213"/>
  <c r="Q93" i="213"/>
  <c r="P93" i="213"/>
  <c r="O93" i="213"/>
  <c r="Q92" i="213"/>
  <c r="P92" i="213"/>
  <c r="O92" i="213"/>
  <c r="Q91" i="213"/>
  <c r="P91" i="213"/>
  <c r="O91" i="213"/>
  <c r="Q90" i="213"/>
  <c r="P90" i="213"/>
  <c r="O90" i="213"/>
  <c r="Q89" i="213"/>
  <c r="P89" i="213"/>
  <c r="O89" i="213"/>
  <c r="Q88" i="213"/>
  <c r="P88" i="213"/>
  <c r="O88" i="213"/>
  <c r="Q87" i="213"/>
  <c r="P87" i="213"/>
  <c r="O87" i="213"/>
  <c r="Q86" i="213"/>
  <c r="P86" i="213"/>
  <c r="O86" i="213"/>
  <c r="Q85" i="213"/>
  <c r="P85" i="213"/>
  <c r="O85" i="213"/>
  <c r="Q84" i="213"/>
  <c r="P84" i="213"/>
  <c r="O84" i="213"/>
  <c r="Q83" i="213"/>
  <c r="P83" i="213"/>
  <c r="O83" i="213"/>
  <c r="Q82" i="213"/>
  <c r="P82" i="213"/>
  <c r="O82" i="213"/>
  <c r="Q81" i="213"/>
  <c r="P81" i="213"/>
  <c r="O81" i="213"/>
  <c r="Q80" i="213"/>
  <c r="P80" i="213"/>
  <c r="O80" i="213"/>
  <c r="Q79" i="213"/>
  <c r="P79" i="213"/>
  <c r="O79" i="213"/>
  <c r="Q78" i="213"/>
  <c r="P78" i="213"/>
  <c r="O78" i="213"/>
  <c r="Q77" i="213"/>
  <c r="P77" i="213"/>
  <c r="O77" i="213"/>
  <c r="Q76" i="213"/>
  <c r="P76" i="213"/>
  <c r="O76" i="213"/>
  <c r="Q75" i="213"/>
  <c r="P75" i="213"/>
  <c r="O75" i="213"/>
  <c r="Q74" i="213"/>
  <c r="P74" i="213"/>
  <c r="O74" i="213"/>
  <c r="Q73" i="213"/>
  <c r="P73" i="213"/>
  <c r="O73" i="213"/>
  <c r="Q72" i="213"/>
  <c r="P72" i="213"/>
  <c r="O72" i="213"/>
  <c r="Q71" i="213"/>
  <c r="P71" i="213"/>
  <c r="O71" i="213"/>
  <c r="Q70" i="213"/>
  <c r="P70" i="213"/>
  <c r="O70" i="213"/>
  <c r="Q69" i="213"/>
  <c r="P69" i="213"/>
  <c r="O69" i="213"/>
  <c r="Q68" i="213"/>
  <c r="P68" i="213"/>
  <c r="O68" i="213"/>
  <c r="Q67" i="213"/>
  <c r="P67" i="213"/>
  <c r="O67" i="213"/>
  <c r="Q66" i="213"/>
  <c r="P66" i="213"/>
  <c r="O66" i="213"/>
  <c r="Q65" i="213"/>
  <c r="P65" i="213"/>
  <c r="O65" i="213"/>
  <c r="Q64" i="213"/>
  <c r="P64" i="213"/>
  <c r="O64" i="213"/>
  <c r="Q63" i="213"/>
  <c r="P63" i="213"/>
  <c r="O63" i="213"/>
  <c r="Q62" i="213"/>
  <c r="P62" i="213"/>
  <c r="O62" i="213"/>
  <c r="Q61" i="213"/>
  <c r="P61" i="213"/>
  <c r="O61" i="213"/>
  <c r="Q60" i="213"/>
  <c r="P60" i="213"/>
  <c r="O60" i="213"/>
  <c r="Q59" i="213"/>
  <c r="P59" i="213"/>
  <c r="O59" i="213"/>
  <c r="Q58" i="213"/>
  <c r="P58" i="213"/>
  <c r="O58" i="213"/>
  <c r="Q57" i="213"/>
  <c r="P57" i="213"/>
  <c r="O57" i="213"/>
  <c r="Q56" i="213"/>
  <c r="P56" i="213"/>
  <c r="O56" i="213"/>
  <c r="Q55" i="213"/>
  <c r="P55" i="213"/>
  <c r="O55" i="213"/>
  <c r="Q54" i="213"/>
  <c r="P54" i="213"/>
  <c r="O54" i="213"/>
  <c r="Q53" i="213"/>
  <c r="P53" i="213"/>
  <c r="O53" i="213"/>
  <c r="Q52" i="213"/>
  <c r="P52" i="213"/>
  <c r="O52" i="213"/>
  <c r="Q51" i="213"/>
  <c r="P51" i="213"/>
  <c r="O51" i="213"/>
  <c r="Q50" i="213"/>
  <c r="P50" i="213"/>
  <c r="O50" i="213"/>
  <c r="Q49" i="213"/>
  <c r="P49" i="213"/>
  <c r="O49" i="213"/>
  <c r="Q48" i="213"/>
  <c r="P48" i="213"/>
  <c r="O48" i="213"/>
  <c r="Q47" i="213"/>
  <c r="P47" i="213"/>
  <c r="O47" i="213"/>
  <c r="Q46" i="213"/>
  <c r="P46" i="213"/>
  <c r="O46" i="213"/>
  <c r="Q45" i="213"/>
  <c r="P45" i="213"/>
  <c r="O45" i="213"/>
  <c r="Q44" i="213"/>
  <c r="P44" i="213"/>
  <c r="O44" i="213"/>
  <c r="Q43" i="213"/>
  <c r="P43" i="213"/>
  <c r="O43" i="213"/>
  <c r="Q42" i="213"/>
  <c r="P42" i="213"/>
  <c r="O42" i="213"/>
  <c r="Q41" i="213"/>
  <c r="P41" i="213"/>
  <c r="O41" i="213"/>
  <c r="Q40" i="213"/>
  <c r="P40" i="213"/>
  <c r="O40" i="213"/>
  <c r="Q39" i="213"/>
  <c r="P39" i="213"/>
  <c r="O39" i="213"/>
  <c r="Q38" i="213"/>
  <c r="P38" i="213"/>
  <c r="O38" i="213"/>
  <c r="Q37" i="213"/>
  <c r="P37" i="213"/>
  <c r="O37" i="213"/>
  <c r="Q36" i="213"/>
  <c r="P36" i="213"/>
  <c r="O36" i="213"/>
  <c r="Q35" i="213"/>
  <c r="P35" i="213"/>
  <c r="O35" i="213"/>
  <c r="Q34" i="213"/>
  <c r="P34" i="213"/>
  <c r="O34" i="213"/>
  <c r="Q33" i="213"/>
  <c r="P33" i="213"/>
  <c r="O33" i="213"/>
  <c r="Q32" i="213"/>
  <c r="P32" i="213"/>
  <c r="O32" i="213"/>
  <c r="Q31" i="213"/>
  <c r="P31" i="213"/>
  <c r="O31" i="213"/>
  <c r="Q30" i="213"/>
  <c r="P30" i="213"/>
  <c r="O30" i="213"/>
  <c r="Q29" i="213"/>
  <c r="P29" i="213"/>
  <c r="O29" i="213"/>
  <c r="Q28" i="213"/>
  <c r="P28" i="213"/>
  <c r="O28" i="213"/>
  <c r="Q27" i="213"/>
  <c r="P27" i="213"/>
  <c r="O27" i="213"/>
  <c r="Q26" i="213"/>
  <c r="P26" i="213"/>
  <c r="O26" i="213"/>
  <c r="Q25" i="213"/>
  <c r="P25" i="213"/>
  <c r="O25" i="213"/>
  <c r="Q24" i="213"/>
  <c r="P24" i="213"/>
  <c r="O24" i="213"/>
  <c r="Q23" i="213"/>
  <c r="P23" i="213"/>
  <c r="O23" i="213"/>
  <c r="Q22" i="213"/>
  <c r="P22" i="213"/>
  <c r="O22" i="213"/>
  <c r="Q21" i="213"/>
  <c r="P21" i="213"/>
  <c r="O21" i="213"/>
  <c r="Q20" i="213"/>
  <c r="P20" i="213"/>
  <c r="O20" i="213"/>
  <c r="Q19" i="213"/>
  <c r="P19" i="213"/>
  <c r="O19" i="213"/>
  <c r="Q18" i="213"/>
  <c r="P18" i="213"/>
  <c r="O18" i="213"/>
  <c r="Q17" i="213"/>
  <c r="P17" i="213"/>
  <c r="O17" i="213"/>
  <c r="Q16" i="213"/>
  <c r="P16" i="213"/>
  <c r="O16" i="213"/>
  <c r="Q15" i="213"/>
  <c r="P15" i="213"/>
  <c r="O15" i="213"/>
  <c r="Q14" i="213"/>
  <c r="P14" i="213"/>
  <c r="O14" i="213"/>
  <c r="Q13" i="213"/>
  <c r="P13" i="213"/>
  <c r="O13" i="213"/>
  <c r="Q12" i="213"/>
  <c r="P12" i="213"/>
  <c r="O12" i="213"/>
  <c r="Q11" i="213"/>
  <c r="P11" i="213"/>
  <c r="O11" i="213"/>
  <c r="Q10" i="213"/>
  <c r="P10" i="213"/>
  <c r="O10" i="213"/>
  <c r="Q9" i="213"/>
  <c r="P9" i="213"/>
  <c r="O9" i="213"/>
  <c r="Q8" i="213"/>
  <c r="P8" i="213"/>
  <c r="O8" i="213"/>
  <c r="Q7" i="213"/>
  <c r="P7" i="213"/>
  <c r="O7" i="213"/>
  <c r="Q6" i="213"/>
  <c r="P6" i="213"/>
  <c r="O6" i="213"/>
  <c r="Q5" i="213"/>
  <c r="P5" i="213"/>
  <c r="O5" i="213"/>
  <c r="I46" i="217" l="1"/>
  <c r="D10" i="216"/>
  <c r="D9" i="216"/>
  <c r="K10" i="216"/>
  <c r="L10" i="216" s="1"/>
  <c r="B6" i="216"/>
  <c r="J6" i="215"/>
  <c r="E12" i="215"/>
  <c r="G12" i="215" s="1"/>
  <c r="K7" i="216"/>
  <c r="L7" i="216" s="1"/>
  <c r="D11" i="216"/>
  <c r="J12" i="215"/>
  <c r="E6" i="216"/>
  <c r="D7" i="216"/>
  <c r="G9" i="216"/>
  <c r="G10" i="216"/>
  <c r="D6" i="215"/>
  <c r="H6" i="216"/>
  <c r="G7" i="216"/>
  <c r="N7" i="216" l="1"/>
  <c r="N9" i="216"/>
  <c r="N10" i="216"/>
  <c r="B12" i="216"/>
  <c r="D6" i="216"/>
  <c r="K6" i="216"/>
  <c r="L6" i="216" s="1"/>
  <c r="H12" i="216"/>
  <c r="J6" i="216"/>
  <c r="G6" i="216"/>
  <c r="E12" i="216"/>
  <c r="N11" i="216"/>
  <c r="D12" i="216" l="1"/>
  <c r="G12" i="216"/>
  <c r="K12" i="216"/>
  <c r="L12" i="216" s="1"/>
  <c r="N6" i="216"/>
  <c r="J12" i="216"/>
  <c r="N12" i="216" l="1"/>
  <c r="M25" i="206" l="1"/>
  <c r="L25" i="206"/>
  <c r="K25" i="206"/>
  <c r="J25" i="206"/>
  <c r="I25" i="206"/>
  <c r="H25" i="206"/>
  <c r="G25" i="206"/>
  <c r="F25" i="206"/>
  <c r="E25" i="206"/>
  <c r="M24" i="206"/>
  <c r="L24" i="206"/>
  <c r="K24" i="206"/>
  <c r="J24" i="206"/>
  <c r="I24" i="206"/>
  <c r="H24" i="206"/>
  <c r="G24" i="206"/>
  <c r="F24" i="206"/>
  <c r="E24" i="206"/>
  <c r="M23" i="206"/>
  <c r="L23" i="206"/>
  <c r="K23" i="206"/>
  <c r="J23" i="206"/>
  <c r="I23" i="206"/>
  <c r="H23" i="206"/>
  <c r="G23" i="206"/>
  <c r="F23" i="206"/>
  <c r="E23" i="206"/>
  <c r="M22" i="206"/>
  <c r="L22" i="206"/>
  <c r="K22" i="206"/>
  <c r="J22" i="206"/>
  <c r="I22" i="206"/>
  <c r="H22" i="206"/>
  <c r="G22" i="206"/>
  <c r="F22" i="206"/>
  <c r="E22" i="206"/>
  <c r="M21" i="206"/>
  <c r="L21" i="206"/>
  <c r="K21" i="206"/>
  <c r="J21" i="206"/>
  <c r="I21" i="206"/>
  <c r="H21" i="206"/>
  <c r="G21" i="206"/>
  <c r="F21" i="206"/>
  <c r="E21" i="206"/>
  <c r="M20" i="206"/>
  <c r="L20" i="206"/>
  <c r="K20" i="206"/>
  <c r="J20" i="206"/>
  <c r="I20" i="206"/>
  <c r="H20" i="206"/>
  <c r="G20" i="206"/>
  <c r="F20" i="206"/>
  <c r="E20" i="206"/>
  <c r="B25" i="206" l="1"/>
  <c r="D24" i="206"/>
  <c r="C24" i="206"/>
  <c r="C20" i="206"/>
  <c r="C22" i="206"/>
  <c r="D20" i="206"/>
  <c r="D22" i="206"/>
  <c r="B20" i="206"/>
  <c r="B22" i="206"/>
  <c r="B24" i="206"/>
  <c r="B21" i="206"/>
  <c r="B23" i="206"/>
  <c r="C21" i="206"/>
  <c r="C23" i="206"/>
  <c r="C25" i="206"/>
  <c r="D21" i="206"/>
  <c r="D23" i="206"/>
  <c r="D25" i="206"/>
  <c r="J46" i="217" l="1"/>
  <c r="E10" i="217"/>
</calcChain>
</file>

<file path=xl/comments1.xml><?xml version="1.0" encoding="utf-8"?>
<comments xmlns="http://schemas.openxmlformats.org/spreadsheetml/2006/main">
  <authors>
    <author>Autor</author>
  </authors>
  <commentList>
    <comment ref="J4" authorId="0" shapeId="0">
      <text>
        <r>
          <rPr>
            <b/>
            <sz val="15"/>
            <color indexed="81"/>
            <rFont val="Cambria"/>
            <family val="1"/>
          </rPr>
          <t>Previsão pelo cenário base</t>
        </r>
      </text>
    </comment>
  </commentList>
</comments>
</file>

<file path=xl/sharedStrings.xml><?xml version="1.0" encoding="utf-8"?>
<sst xmlns="http://schemas.openxmlformats.org/spreadsheetml/2006/main" count="1387" uniqueCount="788">
  <si>
    <t>Retornar ao índice</t>
  </si>
  <si>
    <t>GRÁFICOS E TABELAS</t>
  </si>
  <si>
    <t>Contato</t>
  </si>
  <si>
    <t>E-mail:</t>
  </si>
  <si>
    <t>ifi@senado.leg.br</t>
  </si>
  <si>
    <t>Telefone:</t>
  </si>
  <si>
    <t>(61) 3303-2875</t>
  </si>
  <si>
    <t>Facebook:</t>
  </si>
  <si>
    <t>Twitter:</t>
  </si>
  <si>
    <t>www.facebook.com/instituicaofiscalindependente</t>
  </si>
  <si>
    <t>https://twitter.com/ifibrasil</t>
  </si>
  <si>
    <t>2017</t>
  </si>
  <si>
    <t>2018</t>
  </si>
  <si>
    <t>Instagram:</t>
  </si>
  <si>
    <t>https://www.instagram.com/ifibrasil</t>
  </si>
  <si>
    <t>Projeções da IFI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</si>
  <si>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</si>
  <si>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</si>
  <si>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</si>
  <si>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</si>
  <si>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</si>
  <si>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</si>
  <si>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</si>
  <si>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</si>
  <si>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</si>
  <si>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</si>
  <si>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2019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</si>
  <si>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</si>
  <si>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</si>
  <si>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</si>
  <si>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</si>
  <si>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</si>
  <si>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</si>
  <si>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</si>
  <si>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</si>
  <si>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</si>
  <si>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</si>
  <si>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</si>
  <si>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</si>
  <si>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</si>
  <si>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jan/03</t>
  </si>
  <si>
    <t>jan/04</t>
  </si>
  <si>
    <t>jan/05</t>
  </si>
  <si>
    <t>jan/06</t>
  </si>
  <si>
    <t>jan/07</t>
  </si>
  <si>
    <t>jan/08</t>
  </si>
  <si>
    <t>jan/09</t>
  </si>
  <si>
    <t>jan/10</t>
  </si>
  <si>
    <t>jan/11</t>
  </si>
  <si>
    <t>jan/12</t>
  </si>
  <si>
    <t>jan/13</t>
  </si>
  <si>
    <t>jan/14</t>
  </si>
  <si>
    <t>jan/15</t>
  </si>
  <si>
    <t>jan/16</t>
  </si>
  <si>
    <t>jan/17</t>
  </si>
  <si>
    <t>jan/18</t>
  </si>
  <si>
    <t>jan/19</t>
  </si>
  <si>
    <t>Juros reais ex-post (% a.a.)</t>
  </si>
  <si>
    <t>TABELA 1. SIMULAÇÃO DOS CENÁRIOS ALTERNATIVOS</t>
  </si>
  <si>
    <t>Discriminação</t>
  </si>
  <si>
    <t>Receita total</t>
  </si>
  <si>
    <t>Transferências a E&amp;M</t>
  </si>
  <si>
    <t>Receita Líquida</t>
  </si>
  <si>
    <t>Despesa Primária</t>
  </si>
  <si>
    <t>Obrigatórias</t>
  </si>
  <si>
    <t>Previdência</t>
  </si>
  <si>
    <t>Pessoal</t>
  </si>
  <si>
    <t>Abono e Seguro</t>
  </si>
  <si>
    <t>BPC</t>
  </si>
  <si>
    <t>Bolsa Família</t>
  </si>
  <si>
    <t>Demais obrigatórias</t>
  </si>
  <si>
    <t>Discricionárias (Executivo)</t>
  </si>
  <si>
    <t>Resultado primário</t>
  </si>
  <si>
    <t>Gráfico 16. Gasto discricionário da União (R$ Bilhões, preços de mar/19)</t>
  </si>
  <si>
    <t>TABELA 16. PROJEÇÕES DA IFI PARA O RESULTADO PRIMÁRIO DO GOVERNO CENTRAL – CENÁRIO BASE (% do PIB)</t>
  </si>
  <si>
    <t>Receita Bruta</t>
  </si>
  <si>
    <t>Benefícios previdenciários</t>
  </si>
  <si>
    <t>Pessoal e encargos sociais</t>
  </si>
  <si>
    <t>Abono e Seguro desemprego</t>
  </si>
  <si>
    <t>Abono salarial</t>
  </si>
  <si>
    <t>Seguro desemprego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</si>
  <si>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</si>
  <si>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</si>
  <si>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</si>
  <si>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</si>
  <si>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</si>
  <si>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Sem controle de fluxo</t>
  </si>
  <si>
    <t>Com controle de fluxo</t>
  </si>
  <si>
    <t>d/q Bolsa Família</t>
  </si>
  <si>
    <t>Discricionárias do Executivo</t>
  </si>
  <si>
    <t>Pré-contingenciamento</t>
  </si>
  <si>
    <t>Contingenciamento (-)</t>
  </si>
  <si>
    <t>Resultado Primário</t>
  </si>
  <si>
    <t>PIB nominal (R$ bilhões)</t>
  </si>
  <si>
    <t>TABELA 17. PROJEÇÕES DA IFI PARA O RESULTADO PRIMÁRIO DO GOVERNO CENTRAL – CENÁRIO OTIMISTA (% do PIB)</t>
  </si>
  <si>
    <t>Contingenciamento</t>
  </si>
  <si>
    <t>TABELA 18. PROJEÇÕES DA IFI PARA O RESULTADO PRIMÁRIO DO GOVERNO CENTRAL – CENÁRIO PESSIMISTA (% do PIB)</t>
  </si>
  <si>
    <t>Fonte: Tesouro (2018) e IFI (anos seguintes).</t>
  </si>
  <si>
    <t>TABELA 11. RESULTADO PRIMÁRIO DO GOVERNO CENTRAL – CENÁRIO BASE (R$ BILHÕES)</t>
  </si>
  <si>
    <t>IV.4.1 Obrigatórias com Controle de Fluxo</t>
  </si>
  <si>
    <t>IV.4.2 Discricionárias</t>
  </si>
  <si>
    <t>IV.4.2.1 Saúde</t>
  </si>
  <si>
    <t>IV.4.2.2 Educação</t>
  </si>
  <si>
    <t>IV.4.2.3 Defesa</t>
  </si>
  <si>
    <t>IV.4.2.4 Transporte</t>
  </si>
  <si>
    <t>IV.4.2.5 Administração</t>
  </si>
  <si>
    <t>IV.4.2.6 Ciência e Tecnologia</t>
  </si>
  <si>
    <t>IV.4.2.7 Segurança Pública</t>
  </si>
  <si>
    <t>IV.4.2.8 Assistência Social</t>
  </si>
  <si>
    <t>IV.4.2.9 Demais</t>
  </si>
  <si>
    <t>Gasto discricionário da União</t>
  </si>
  <si>
    <t>2014</t>
  </si>
  <si>
    <t>2015</t>
  </si>
  <si>
    <t>2016</t>
  </si>
  <si>
    <t>Discricionárias</t>
  </si>
  <si>
    <t>Previdência (RGPS)</t>
  </si>
  <si>
    <t>2030</t>
  </si>
  <si>
    <t>Fonte: Tesouro (2014 a 2018) e IFI (anos seguintes).</t>
  </si>
  <si>
    <t>Cenário otimista</t>
  </si>
  <si>
    <t>Cenário base</t>
  </si>
  <si>
    <t>Cenário pessimista</t>
  </si>
  <si>
    <r>
      <t xml:space="preserve">Unidade: </t>
    </r>
    <r>
      <rPr>
        <i/>
        <sz val="11"/>
        <color theme="0"/>
        <rFont val="Cambria"/>
        <family val="1"/>
      </rPr>
      <t>% do PIB</t>
    </r>
  </si>
  <si>
    <t>Indústria</t>
  </si>
  <si>
    <t>Varejo</t>
  </si>
  <si>
    <t>Fonte: IBGE. Elaboração: IFI.</t>
  </si>
  <si>
    <t>Produção industrial</t>
  </si>
  <si>
    <t>Vendas no varejo</t>
  </si>
  <si>
    <t>Volume de serviços</t>
  </si>
  <si>
    <t>IBC-Br</t>
  </si>
  <si>
    <t>NUCI</t>
  </si>
  <si>
    <t>Média histórica (15 anos)</t>
  </si>
  <si>
    <t>Fonte: FGV. Elaboração: IFI.</t>
  </si>
  <si>
    <t>Índice de Incerteza</t>
  </si>
  <si>
    <t>Taxa de desemprego</t>
  </si>
  <si>
    <t>Taxa de desemprego com ajuste sazonal</t>
  </si>
  <si>
    <t>IPCA</t>
  </si>
  <si>
    <t>Núcleos (média)</t>
  </si>
  <si>
    <t>Fonte: IBGE e Banco Central. Elaboração: IFI.</t>
  </si>
  <si>
    <t>Juro real</t>
  </si>
  <si>
    <t>Fonte: BM&amp;F e Banco Central. Elaboração: IFI.</t>
  </si>
  <si>
    <t>Gráfico 8. Estrutura a termo da taxa real de juros</t>
  </si>
  <si>
    <t>Fonte: Anbima. Elaboração: IFI.</t>
  </si>
  <si>
    <t>Cenário Base</t>
  </si>
  <si>
    <t>Cenário Otimista</t>
  </si>
  <si>
    <t>Cenário Pessimista</t>
  </si>
  <si>
    <t>Versão Atual</t>
  </si>
  <si>
    <t>2021-2030</t>
  </si>
  <si>
    <t>PIB - Crescimento real</t>
  </si>
  <si>
    <t>Massa salarial - Crescimento real</t>
  </si>
  <si>
    <t>Taxa de câmbio R$/US$ (final de período)</t>
  </si>
  <si>
    <t>Selic - final de período</t>
  </si>
  <si>
    <t>Juros reais</t>
  </si>
  <si>
    <t>Versão passada (RAF 22 – Nov/18)</t>
  </si>
  <si>
    <t>Diferença em p.p. entre as versões atual e passada</t>
  </si>
  <si>
    <t>TABELA 2. INDÚSTRIA: TAXAS DE CRESCIMENTO</t>
  </si>
  <si>
    <t>Indicadores</t>
  </si>
  <si>
    <t>Mês/ mês anterior (com ajuste sazonal)</t>
  </si>
  <si>
    <t>Trimestre/ trimestre anterior (com ajuste sazonal)</t>
  </si>
  <si>
    <t>Variação acumulada em 12 meses</t>
  </si>
  <si>
    <t>Indicadores de emprego</t>
  </si>
  <si>
    <t>Valores absolutos (mil pessoas)</t>
  </si>
  <si>
    <t>Percentual em relação ao total de ocupados</t>
  </si>
  <si>
    <t>População ocupada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</si>
  <si>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</si>
  <si>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</si>
  <si>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</si>
  <si>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</si>
  <si>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</si>
  <si>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</si>
  <si>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Trabalhadores que contribuem para a previdência social</t>
  </si>
  <si>
    <t>Indicadores de rendimento</t>
  </si>
  <si>
    <t>Valores</t>
  </si>
  <si>
    <t>Trimestre/ mesmo trimestre do ano anterior</t>
  </si>
  <si>
    <t>Rendimento médio nominal (em R$)</t>
  </si>
  <si>
    <t>Rendimento médio real (em R$)</t>
  </si>
  <si>
    <t>Massa salarial em termos reais (em milhões de R$)</t>
  </si>
  <si>
    <t>Inflação ao consumidor</t>
  </si>
  <si>
    <t>Índice Nacional de Preços ao Consumidor – INPC</t>
  </si>
  <si>
    <t>Índice Nacional de Preços ao Consumidor Amplo – IPCA</t>
  </si>
  <si>
    <t>Preços administrados</t>
  </si>
  <si>
    <t>Preços livres</t>
  </si>
  <si>
    <t xml:space="preserve">  Alimentação no domicílio</t>
  </si>
  <si>
    <t xml:space="preserve">  Industriais</t>
  </si>
  <si>
    <t xml:space="preserve">  Serviços</t>
  </si>
  <si>
    <t>Média dos núcleos de inflação</t>
  </si>
  <si>
    <t xml:space="preserve"> Fonte: IBGE. Elaboração: IFI.</t>
  </si>
  <si>
    <t>Quadro 1. Premissas assumidas nas trajetórias para o prêmio de risco-país nos diferentes cenários</t>
  </si>
  <si>
    <t>Base</t>
  </si>
  <si>
    <t>Otimista</t>
  </si>
  <si>
    <t>Pessimista</t>
  </si>
  <si>
    <t>80% do impacto projetado pela IFI para as mudanças no RGPS. 100% do impacto projetado pela IFI para o abono salarial. Não considera alteração nas regras atuais do BPC</t>
  </si>
  <si>
    <t>100% do impacto projetado pela IFI para as mudanças no RGPS. 100% do impacto projetado pela IFI para o abono salarial. Não considera alteração nas regras atuais do BPC</t>
  </si>
  <si>
    <t>40% do impacto projetado pela IFI para as mudanças no RGPS. Não considera alteração nas regras atuais do abono salarial e do BPC</t>
  </si>
  <si>
    <t>Produtividade</t>
  </si>
  <si>
    <t>Aprovação de medidas de aperfeiçoamento de marcos legais, de modo a melhorar o ambiente de negócios do país</t>
  </si>
  <si>
    <t>Aprovação de medidas de aperfeiçoamento de marcos legais, de modo a melhorar o ambiente de negócios do país. Mudança em relação ao cenário base se dá em relação à velocidade de aprovação dessas normas</t>
  </si>
  <si>
    <t>Lento andamento da agenda de melhora da produtividade da economia</t>
  </si>
  <si>
    <t>Ambiente externo</t>
  </si>
  <si>
    <t>Convergência do crescimento da economia chinesa a níveis mais baixos, com dissipação no médio prazo de incertezas associadas a medidas protecionistas praticadas pelos Estados Unidos que tendam a reduzir a corrente de comércio internacional</t>
  </si>
  <si>
    <t>Acirramento das tensões comerciais entre Estados Unidos e China, com significativa redução na corrente de comércio internacional e convergência do crescimento da economia chinesa a patamares mais baixos em um curto horizonte temporal</t>
  </si>
  <si>
    <t>jan-07</t>
  </si>
  <si>
    <t>fev-07</t>
  </si>
  <si>
    <t>mar-07</t>
  </si>
  <si>
    <t>abr-07</t>
  </si>
  <si>
    <t>mai-07</t>
  </si>
  <si>
    <t>jun-07</t>
  </si>
  <si>
    <t>jul-07</t>
  </si>
  <si>
    <t>ago-07</t>
  </si>
  <si>
    <t>set-07</t>
  </si>
  <si>
    <t>out-07</t>
  </si>
  <si>
    <t>nov-07</t>
  </si>
  <si>
    <t>dez-07</t>
  </si>
  <si>
    <t>jan-08</t>
  </si>
  <si>
    <t>fev-08</t>
  </si>
  <si>
    <t>mar-08</t>
  </si>
  <si>
    <t>abr-08</t>
  </si>
  <si>
    <t>mai-08</t>
  </si>
  <si>
    <t>jun-08</t>
  </si>
  <si>
    <t>jul-08</t>
  </si>
  <si>
    <t>ago-08</t>
  </si>
  <si>
    <t>set-08</t>
  </si>
  <si>
    <t>out-08</t>
  </si>
  <si>
    <t>nov-08</t>
  </si>
  <si>
    <t>dez-08</t>
  </si>
  <si>
    <t>jan-09</t>
  </si>
  <si>
    <t>fev-09</t>
  </si>
  <si>
    <t>mar-09</t>
  </si>
  <si>
    <t>abr-09</t>
  </si>
  <si>
    <t>mai-09</t>
  </si>
  <si>
    <t>jun-09</t>
  </si>
  <si>
    <t>jul-09</t>
  </si>
  <si>
    <t>ago-09</t>
  </si>
  <si>
    <t>set-09</t>
  </si>
  <si>
    <t>out-09</t>
  </si>
  <si>
    <t>nov-09</t>
  </si>
  <si>
    <t>dez-09</t>
  </si>
  <si>
    <t>jan-10</t>
  </si>
  <si>
    <t>fev-10</t>
  </si>
  <si>
    <t>mar-10</t>
  </si>
  <si>
    <t>abr-10</t>
  </si>
  <si>
    <t>mai-10</t>
  </si>
  <si>
    <t>jun-10</t>
  </si>
  <si>
    <t>jul-10</t>
  </si>
  <si>
    <t>ago-10</t>
  </si>
  <si>
    <t>set-10</t>
  </si>
  <si>
    <t>out-10</t>
  </si>
  <si>
    <t>nov-10</t>
  </si>
  <si>
    <t>dez-10</t>
  </si>
  <si>
    <t>jan-11</t>
  </si>
  <si>
    <t>fev-11</t>
  </si>
  <si>
    <t>mar-11</t>
  </si>
  <si>
    <t>abr-11</t>
  </si>
  <si>
    <t>mai-11</t>
  </si>
  <si>
    <t>jun-11</t>
  </si>
  <si>
    <t>jul-11</t>
  </si>
  <si>
    <t>ago-11</t>
  </si>
  <si>
    <t>set-11</t>
  </si>
  <si>
    <t>out-11</t>
  </si>
  <si>
    <t>nov-11</t>
  </si>
  <si>
    <t>dez-11</t>
  </si>
  <si>
    <t>jan-12</t>
  </si>
  <si>
    <t>fev-12</t>
  </si>
  <si>
    <t>mar-12</t>
  </si>
  <si>
    <t>abr-12</t>
  </si>
  <si>
    <t>mai-12</t>
  </si>
  <si>
    <t>jun-12</t>
  </si>
  <si>
    <t>jul-12</t>
  </si>
  <si>
    <t>ago-12</t>
  </si>
  <si>
    <t>set-12</t>
  </si>
  <si>
    <t>out-12</t>
  </si>
  <si>
    <t>nov-12</t>
  </si>
  <si>
    <t>dez-12</t>
  </si>
  <si>
    <t>jan-13</t>
  </si>
  <si>
    <t>fev-13</t>
  </si>
  <si>
    <t>mar-13</t>
  </si>
  <si>
    <t>abr-13</t>
  </si>
  <si>
    <t>mai-13</t>
  </si>
  <si>
    <t>jun-13</t>
  </si>
  <si>
    <t>jul-13</t>
  </si>
  <si>
    <t>ago-13</t>
  </si>
  <si>
    <t>set-13</t>
  </si>
  <si>
    <t>out-13</t>
  </si>
  <si>
    <t>nov-13</t>
  </si>
  <si>
    <t>dez-13</t>
  </si>
  <si>
    <t>jan-14</t>
  </si>
  <si>
    <t>fev-14</t>
  </si>
  <si>
    <t>mar-14</t>
  </si>
  <si>
    <t>abr-14</t>
  </si>
  <si>
    <t>mai-14</t>
  </si>
  <si>
    <t>jun-14</t>
  </si>
  <si>
    <t>jul-14</t>
  </si>
  <si>
    <t>ago-14</t>
  </si>
  <si>
    <t>set-14</t>
  </si>
  <si>
    <t>out-14</t>
  </si>
  <si>
    <t>nov-14</t>
  </si>
  <si>
    <t>dez-14</t>
  </si>
  <si>
    <t>jan-15</t>
  </si>
  <si>
    <t>fev-15</t>
  </si>
  <si>
    <t>mar-15</t>
  </si>
  <si>
    <t>abr-15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</si>
  <si>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</si>
  <si>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</si>
  <si>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</si>
  <si>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</si>
  <si>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</si>
  <si>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</si>
  <si>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</si>
  <si>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</si>
  <si>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</si>
  <si>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</si>
  <si>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</si>
  <si>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</si>
  <si>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mai-16</t>
  </si>
  <si>
    <t>jun-16</t>
  </si>
  <si>
    <t>jul-16</t>
  </si>
  <si>
    <t>ago-16</t>
  </si>
  <si>
    <t>set-16</t>
  </si>
  <si>
    <t>out-16</t>
  </si>
  <si>
    <t>nov-16</t>
  </si>
  <si>
    <t>dez-16</t>
  </si>
  <si>
    <t>jan-17</t>
  </si>
  <si>
    <t>fev-17</t>
  </si>
  <si>
    <t>mar-17</t>
  </si>
  <si>
    <t>abr-17</t>
  </si>
  <si>
    <t>mai-17</t>
  </si>
  <si>
    <t>jun-17</t>
  </si>
  <si>
    <t>jul-17</t>
  </si>
  <si>
    <t>ago-17</t>
  </si>
  <si>
    <t>set-17</t>
  </si>
  <si>
    <t>out-17</t>
  </si>
  <si>
    <t>nov-17</t>
  </si>
  <si>
    <t>dez-17</t>
  </si>
  <si>
    <t>jan-18</t>
  </si>
  <si>
    <t>fev-18</t>
  </si>
  <si>
    <t>mar-18</t>
  </si>
  <si>
    <t>abr-18</t>
  </si>
  <si>
    <t>mai-18</t>
  </si>
  <si>
    <t>jun-18</t>
  </si>
  <si>
    <t>jul-18</t>
  </si>
  <si>
    <t>ago-18</t>
  </si>
  <si>
    <t>set-18</t>
  </si>
  <si>
    <t>out-18</t>
  </si>
  <si>
    <t>nov-18</t>
  </si>
  <si>
    <t>dez-18</t>
  </si>
  <si>
    <t>jan-19</t>
  </si>
  <si>
    <t>fev-19</t>
  </si>
  <si>
    <t>mar-19</t>
  </si>
  <si>
    <t>Gráfico 1. Variação em 12 meses da produção industrial e das vendas do comércio varejista</t>
  </si>
  <si>
    <t>Gráfico 3. Nível de utilização da capacidade instalada</t>
  </si>
  <si>
    <t>Gráfico 6. Selic e IPCA</t>
  </si>
  <si>
    <t>Gráfico 5. Taxa de desemprego (% da força de trabalho)</t>
  </si>
  <si>
    <t>Gráfico 4. Índice de incerteza da economia</t>
  </si>
  <si>
    <t>Gráfico 7. Taxa de juro real ex-ante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</si>
  <si>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</si>
  <si>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</si>
  <si>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</si>
  <si>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</si>
  <si>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</si>
  <si>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</si>
  <si>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</si>
  <si>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</si>
  <si>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</si>
  <si>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</si>
  <si>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</si>
  <si>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</si>
  <si>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</si>
  <si>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</si>
  <si>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</si>
  <si>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</si>
  <si>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</si>
  <si>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</si>
  <si>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</si>
  <si>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</si>
  <si>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</si>
  <si>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</si>
  <si>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</si>
  <si>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</si>
  <si>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</si>
  <si>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</si>
  <si>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</si>
  <si>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</si>
  <si>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</si>
  <si>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</si>
  <si>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</si>
  <si>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</si>
  <si>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</si>
  <si>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</si>
  <si>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</si>
  <si>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</si>
  <si>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</si>
  <si>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</si>
  <si>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</si>
  <si>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</si>
  <si>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</si>
  <si>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</si>
  <si>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</si>
  <si>
    <t>dez/17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</si>
  <si>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</si>
  <si>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</si>
  <si>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</si>
  <si>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</si>
  <si>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</si>
  <si>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</si>
  <si>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</si>
  <si>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</si>
  <si>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</si>
  <si>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nov/18</t>
  </si>
  <si>
    <t>dez/18</t>
  </si>
  <si>
    <t>fev/19</t>
  </si>
  <si>
    <t>mar/19</t>
  </si>
  <si>
    <t>fev/03</t>
  </si>
  <si>
    <t>mar/03</t>
  </si>
  <si>
    <t>abr/03</t>
  </si>
  <si>
    <t>mai/03</t>
  </si>
  <si>
    <t>jun/03</t>
  </si>
  <si>
    <t>jul/03</t>
  </si>
  <si>
    <t>ago/03</t>
  </si>
  <si>
    <t>set/03</t>
  </si>
  <si>
    <t>out/03</t>
  </si>
  <si>
    <t>nov/03</t>
  </si>
  <si>
    <t>dez/03</t>
  </si>
  <si>
    <t>fev/04</t>
  </si>
  <si>
    <t>mar/04</t>
  </si>
  <si>
    <t>abr/04</t>
  </si>
  <si>
    <t>mai/04</t>
  </si>
  <si>
    <t>jun/04</t>
  </si>
  <si>
    <t>jul/04</t>
  </si>
  <si>
    <t>ago/04</t>
  </si>
  <si>
    <t>set/04</t>
  </si>
  <si>
    <t>out/04</t>
  </si>
  <si>
    <t>nov/04</t>
  </si>
  <si>
    <t>dez/04</t>
  </si>
  <si>
    <t>fev/05</t>
  </si>
  <si>
    <t>mar/05</t>
  </si>
  <si>
    <t>abr/05</t>
  </si>
  <si>
    <t>mai/05</t>
  </si>
  <si>
    <t>jun/05</t>
  </si>
  <si>
    <t>jul/05</t>
  </si>
  <si>
    <t>ago/05</t>
  </si>
  <si>
    <t>set/05</t>
  </si>
  <si>
    <t>out/05</t>
  </si>
  <si>
    <t>nov/05</t>
  </si>
  <si>
    <t>dez/05</t>
  </si>
  <si>
    <t>fev/06</t>
  </si>
  <si>
    <t>mar/06</t>
  </si>
  <si>
    <t>abr/06</t>
  </si>
  <si>
    <t>mai/06</t>
  </si>
  <si>
    <t>jun/06</t>
  </si>
  <si>
    <t>jul/06</t>
  </si>
  <si>
    <t>ago/06</t>
  </si>
  <si>
    <t>set/06</t>
  </si>
  <si>
    <t>out/06</t>
  </si>
  <si>
    <t>nov/06</t>
  </si>
  <si>
    <t>dez/06</t>
  </si>
  <si>
    <t>fev/07</t>
  </si>
  <si>
    <t>mar/07</t>
  </si>
  <si>
    <t>abr/07</t>
  </si>
  <si>
    <t>mai/07</t>
  </si>
  <si>
    <t>jun/07</t>
  </si>
  <si>
    <t>jul/07</t>
  </si>
  <si>
    <t>ago/07</t>
  </si>
  <si>
    <t>set/07</t>
  </si>
  <si>
    <t>out/07</t>
  </si>
  <si>
    <t>nov/07</t>
  </si>
  <si>
    <t>dez/07</t>
  </si>
  <si>
    <t>fev/08</t>
  </si>
  <si>
    <t>mar/08</t>
  </si>
  <si>
    <t>abr/08</t>
  </si>
  <si>
    <t>mai/08</t>
  </si>
  <si>
    <t>jun/08</t>
  </si>
  <si>
    <t>jul/08</t>
  </si>
  <si>
    <t>ago/08</t>
  </si>
  <si>
    <t>set/08</t>
  </si>
  <si>
    <t>out/08</t>
  </si>
  <si>
    <t>nov/08</t>
  </si>
  <si>
    <t>dez/08</t>
  </si>
  <si>
    <t>fev/09</t>
  </si>
  <si>
    <t>mar/09</t>
  </si>
  <si>
    <t>abr/09</t>
  </si>
  <si>
    <t>mai/09</t>
  </si>
  <si>
    <t>jun/09</t>
  </si>
  <si>
    <t>jul/09</t>
  </si>
  <si>
    <t>ago/09</t>
  </si>
  <si>
    <t>set/09</t>
  </si>
  <si>
    <t>out/09</t>
  </si>
  <si>
    <t>nov/09</t>
  </si>
  <si>
    <t>dez/09</t>
  </si>
  <si>
    <t>fev/10</t>
  </si>
  <si>
    <t>mar/10</t>
  </si>
  <si>
    <t>abr/10</t>
  </si>
  <si>
    <t>mai/10</t>
  </si>
  <si>
    <t>jun/10</t>
  </si>
  <si>
    <t>jul/10</t>
  </si>
  <si>
    <t>ago/10</t>
  </si>
  <si>
    <t>set/10</t>
  </si>
  <si>
    <t>out/10</t>
  </si>
  <si>
    <t>nov/10</t>
  </si>
  <si>
    <t>dez/10</t>
  </si>
  <si>
    <t>fev/11</t>
  </si>
  <si>
    <t>mar/11</t>
  </si>
  <si>
    <t>abr/11</t>
  </si>
  <si>
    <t>mai/11</t>
  </si>
  <si>
    <t>jun/11</t>
  </si>
  <si>
    <t>jul/11</t>
  </si>
  <si>
    <t>ago/11</t>
  </si>
  <si>
    <t>set/11</t>
  </si>
  <si>
    <t>out/11</t>
  </si>
  <si>
    <t>nov/11</t>
  </si>
  <si>
    <t>dez/11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</si>
  <si>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</si>
  <si>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</si>
  <si>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</si>
  <si>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</si>
  <si>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</si>
  <si>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</si>
  <si>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</si>
  <si>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</si>
  <si>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</si>
  <si>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</si>
  <si>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</si>
  <si>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</si>
  <si>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</si>
  <si>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</si>
  <si>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</si>
  <si>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</si>
  <si>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</si>
  <si>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</si>
  <si>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</si>
  <si>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</si>
  <si>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</si>
  <si>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</si>
  <si>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abr/19</t>
  </si>
  <si>
    <t xml:space="preserve">Gráfico 17. Evolução de gastos selecionados no cenário base da IFI (% do PIB) </t>
  </si>
  <si>
    <t>Gráfico 19. Resultado primário nos diferentes cenários (% do PIB)</t>
  </si>
  <si>
    <t>DLSP</t>
  </si>
  <si>
    <t>DBGG</t>
  </si>
  <si>
    <t>Dívida mobiliária</t>
  </si>
  <si>
    <t>Operações compromissadas</t>
  </si>
  <si>
    <r>
      <t xml:space="preserve">Unidade: </t>
    </r>
    <r>
      <rPr>
        <i/>
        <sz val="11"/>
        <color indexed="9"/>
        <rFont val="Cambria"/>
        <family val="1"/>
      </rPr>
      <t>% ao ano</t>
    </r>
  </si>
  <si>
    <r>
      <t>Unidade:</t>
    </r>
    <r>
      <rPr>
        <i/>
        <sz val="11"/>
        <color theme="0"/>
        <rFont val="Cambria"/>
        <family val="1"/>
      </rPr>
      <t xml:space="preserve"> % do PIB</t>
    </r>
  </si>
  <si>
    <t>Nominal</t>
  </si>
  <si>
    <t>Juros nominais</t>
  </si>
  <si>
    <t>Primário</t>
  </si>
  <si>
    <t>Governo Central</t>
  </si>
  <si>
    <t>Governos regionais</t>
  </si>
  <si>
    <t>Estatais</t>
  </si>
  <si>
    <t>Empresas estatais federais</t>
  </si>
  <si>
    <t xml:space="preserve"> Nível federal</t>
  </si>
  <si>
    <t xml:space="preserve"> Nível regional</t>
  </si>
  <si>
    <t xml:space="preserve"> Governo federal</t>
  </si>
  <si>
    <t xml:space="preserve"> Bacen</t>
  </si>
  <si>
    <t xml:space="preserve"> INSS</t>
  </si>
  <si>
    <t xml:space="preserve"> Governos estaduais</t>
  </si>
  <si>
    <t xml:space="preserve"> Governos municipais</t>
  </si>
  <si>
    <t xml:space="preserve"> Empresas estatais estaduais</t>
  </si>
  <si>
    <t xml:space="preserve"> Empresas estatais municipais</t>
  </si>
  <si>
    <t>jan-mar/2019 x jan-mar/2018*</t>
  </si>
  <si>
    <t>Var.% real</t>
  </si>
  <si>
    <t>% PIB</t>
  </si>
  <si>
    <t xml:space="preserve">    Receitas administradas</t>
  </si>
  <si>
    <t xml:space="preserve">    Incentivos fiscais</t>
  </si>
  <si>
    <t>-</t>
  </si>
  <si>
    <t xml:space="preserve">    Receitas do Regime Geral de Previdência Social (RGPS)</t>
  </si>
  <si>
    <t xml:space="preserve">    Receitas não administradas</t>
  </si>
  <si>
    <t>Transferências</t>
  </si>
  <si>
    <t>Receita líquida</t>
  </si>
  <si>
    <t>PIB (R$ bi correntes)</t>
  </si>
  <si>
    <t>IV.3.16. Legislativo/Judiciário/MPU/DPU (Custeio e Capital)</t>
  </si>
  <si>
    <t>2016 a 2018</t>
  </si>
  <si>
    <t>"A" em % do PIB</t>
  </si>
  <si>
    <t>Var.% real média original</t>
  </si>
  <si>
    <t>Despesas totais</t>
  </si>
  <si>
    <t>Benefícios previdenciários (RGPS)</t>
  </si>
  <si>
    <t>Pessoal (ativo e inativo)</t>
  </si>
  <si>
    <t>Outras despesas obrigatórias</t>
  </si>
  <si>
    <t>Demais</t>
  </si>
  <si>
    <t>Despesa total</t>
  </si>
  <si>
    <t>Receitas administradas</t>
  </si>
  <si>
    <t>Receitas não administradas</t>
  </si>
  <si>
    <t>Receitas do Regime Geral de Previdência Social (RGPS)</t>
  </si>
  <si>
    <t>Incentivos fiscais</t>
  </si>
  <si>
    <t>IV.3.2 Anistiados</t>
  </si>
  <si>
    <t>IV.3.3 Apoio Fin. EE/MM</t>
  </si>
  <si>
    <t>IV.3.4 Auxílio CDE</t>
  </si>
  <si>
    <t>IV.3.5 Benefícios de Legislação Especial e Indenizações</t>
  </si>
  <si>
    <t>IV.3.7 Complemento para o FGTS (LC nº 110/01)</t>
  </si>
  <si>
    <t>IV.3.8 Créditos Extraordinários (exceto PAC)</t>
  </si>
  <si>
    <t>IV.3.9 Compensação ao RGPS pelas Desonerações da Folha</t>
  </si>
  <si>
    <t>IV.3.10 Convênios</t>
  </si>
  <si>
    <t>IV.3.11 Doações</t>
  </si>
  <si>
    <t>IV.3.12 Fabricação de Cédulas e Moedas</t>
  </si>
  <si>
    <t>IV.3.13 Fundef/Fundeb - Complementação da União</t>
  </si>
  <si>
    <t>IV.3.14 Fundo Constitucional DF (Custeio e Capital)</t>
  </si>
  <si>
    <t>IV.3.15 FDA/FDNE</t>
  </si>
  <si>
    <t>IV.3.17 Lei Kandir (LC nº 87/96 e 102/00) e FEX</t>
  </si>
  <si>
    <t>IV.3.18 Reserva de Contingência</t>
  </si>
  <si>
    <t>IV.3.19 Ressarc. Est/Mun. Comb. Fósseis</t>
  </si>
  <si>
    <t>IV.3.20 Sentenças Judiciais e Precatórios (Custeio e Capital)</t>
  </si>
  <si>
    <t>IV.3.21 Subsídios, Subvenções e Proagro</t>
  </si>
  <si>
    <t>IV.3.22 Transferências ANA</t>
  </si>
  <si>
    <t>IV.3.23 Transferências Multas ANEEL</t>
  </si>
  <si>
    <t>IV.3.24 Impacto Primário do FIES</t>
  </si>
  <si>
    <t>IV.3.25 Financiamento de Campanha Eleitoral</t>
  </si>
  <si>
    <t>IV.4 Despesas do Poder Executivo Sujeitas à Programação Financeira</t>
  </si>
  <si>
    <t>TABELA 6. RECEITAS DO GOVERNO CENTRAL – 2016 A 2019 (R$ BILHÕES CORRENTES, VAR.% REAL E % DO PIB)</t>
  </si>
  <si>
    <t>Tabela 6. Receitas do Governo Central – 2016 a 2019 (R$ bilhões correntes, var.% real e % do PIB)</t>
  </si>
  <si>
    <t>* Para 2019, consideramos os dados de PIB da série mensal do Banco Central, disponível no sistema do Banco Central com o código 4380.</t>
  </si>
  <si>
    <t>Fonte: Tesouro Nacional e Banco Central. Elaboração: IFI.</t>
  </si>
  <si>
    <t>Tabela 8. Receitas sem efeito dos fatores não recorrentes (FNR) – 2016 a 2018 (R$ bilhões correntes, var.% real e % do PIB)</t>
  </si>
  <si>
    <t>TABELA 9. DESPESAS ACUMULADAS EM 12 MESES (R$ BILHÕES, A PREÇOS DE MAR/19)</t>
  </si>
  <si>
    <t>Fonte: Tesouro Nacional. Elaboração: IFI.</t>
  </si>
  <si>
    <t xml:space="preserve"> Abono e Seguro-Desemprego</t>
  </si>
  <si>
    <t xml:space="preserve"> Benefícios de Prestação Continuada (BPC)</t>
  </si>
  <si>
    <t xml:space="preserve"> Demais</t>
  </si>
  <si>
    <t xml:space="preserve"> Benefícios de Prestação Continuada da LOAS/RMV</t>
  </si>
  <si>
    <t>TABELA 5. INFLAÇÃO AO CONSUMIDOR</t>
  </si>
  <si>
    <t>Tabela 4. Rendimento médio real e massa salarial</t>
  </si>
  <si>
    <t>TABELA 3. POPULAÇÃO OCUPADA POR POSIÇÃO</t>
  </si>
  <si>
    <t>TABELA 4. RENDIMENTO MÉDIO REAL E MASSA SALARIAL</t>
  </si>
  <si>
    <t>Tabela 2. Indústria: taxas de crescimento</t>
  </si>
  <si>
    <t>Tabela 1. Simulação dos cenários alternativos</t>
  </si>
  <si>
    <t>Tabela 10. Despesas totais primárias (var.% real 1º trimestre x 1ª trimestre) – 2010 a 2019</t>
  </si>
  <si>
    <t>TABELA 10. DESPESAS TOTAIS PRIMÁRIAS (VAR.% REAL 1º TRIMESTRE X 1ª TRIMESTRE) – 2010 A 2019</t>
  </si>
  <si>
    <t>Tabela 9. Despesas acumuladas em 12 meses (R$ bilhões, a preços de mar/19)</t>
  </si>
  <si>
    <t>Fonte: Tesouro (2011 a 2018) e IFI (2019).</t>
  </si>
  <si>
    <t>Despesas</t>
  </si>
  <si>
    <t>Premissas</t>
  </si>
  <si>
    <t>Projeções conforme RAF de abril</t>
  </si>
  <si>
    <t>Cenário base: IPCA (t-1) mais crescimento real (3,1% em 2019 e 0,5% nos anos seguintes)</t>
  </si>
  <si>
    <t>Cenário otimista: IPCA (t-1) mais crescimento real (3,1% em 2019 e -0,5% nos anos seguintes)</t>
  </si>
  <si>
    <t>Cenário pessimista: IPCA (t-1) mais crescimento real (3,1% em 2019 e 2,0% nos anos seguintes)</t>
  </si>
  <si>
    <t>Abono salarial e Seguro desemprego</t>
  </si>
  <si>
    <t>INPC (t-1) mais crescimento da população ocupada</t>
  </si>
  <si>
    <t>Projeções conforme NT 28 (ajustadas para critério do Tesouro)</t>
  </si>
  <si>
    <t>Compensação pelas Desonerações da Folha</t>
  </si>
  <si>
    <t>Projeção do Executivo em 2019, R$ 8,0 bilhões em 2020 e R$ 2,0 bilhões em 2021. Zero nos anos seguintes</t>
  </si>
  <si>
    <t>PIB Nominal</t>
  </si>
  <si>
    <t>IPCA (t-1)</t>
  </si>
  <si>
    <t>Precatórios e sentenças judiciais</t>
  </si>
  <si>
    <t>Previdenciários, BPC e demais</t>
  </si>
  <si>
    <t>Projeção do Executivo em 2019. IPCA (t-1) nos anos seguintes</t>
  </si>
  <si>
    <t>Créditos Extraordinários (exceto PAC)</t>
  </si>
  <si>
    <t>Projeção do Executivo em 2019. Média histórica em 2020. IPCA (t-1) nos anos seguintes</t>
  </si>
  <si>
    <t>Lei Kandir</t>
  </si>
  <si>
    <t>Valor fixo de R$ 1.910 milhões em toda a série</t>
  </si>
  <si>
    <t>Financiamento de Campanha Eleitoral</t>
  </si>
  <si>
    <t>Em anos pares, IPCA (dois anos anteriores). Em anos ímpares, zero.</t>
  </si>
  <si>
    <t>Em 2019, IPCA (t-1) mais 8,3%. Nos anos seguintes, IPCA (t-1)</t>
  </si>
  <si>
    <t>Discricionárias do Poder Executivo</t>
  </si>
  <si>
    <t>IPCA (t-1) - Contingenciamento (em 2019 e 2020)</t>
  </si>
  <si>
    <t>Impactos da Reforma da Previdência (PEC 6/2019)</t>
  </si>
  <si>
    <t>Cenário base: 80% do impacto projetado pela IFI para as mudanças no RGPS. 100% do impacto projetado pela IFI para o abono salarial. Não considera alteração nas regras atuais do BPC</t>
  </si>
  <si>
    <t>Cenário otimista: 100% do impacto projetado pela IFI para as mudanças no RGPS. 100% do impacto projetado pela IFI para o abono salarial. Não considera alteração nas regras atuais do BPC</t>
  </si>
  <si>
    <t>Cenário pessimista: 40% do impacto projetado pela IFI para as mudanças no RGPS. Não considera alteração nas regras atuais do abono salarial e do BPC</t>
  </si>
  <si>
    <t>Fonte: IFI</t>
  </si>
  <si>
    <t>TABELA 12. PREMISSAS PARA AS PROJEÇÕES DE DESPESAS PRIMÁRIAS DA IFI</t>
  </si>
  <si>
    <t>Tipo</t>
  </si>
  <si>
    <t>Valor</t>
  </si>
  <si>
    <t>1. Concessões</t>
  </si>
  <si>
    <t>R$ 17,4 bi</t>
  </si>
  <si>
    <t>R$ 31,4 bi</t>
  </si>
  <si>
    <t xml:space="preserve">1. Concessões </t>
  </si>
  <si>
    <t>R$ 19 bi</t>
  </si>
  <si>
    <t>2. Repatriação de recursos (RERCT)</t>
  </si>
  <si>
    <t>R$ 46,8 bi</t>
  </si>
  <si>
    <t>2. PRT/PERT (Programas novos de regularização tributária)</t>
  </si>
  <si>
    <t>R$ 24,3 bi</t>
  </si>
  <si>
    <t>3. Efeito do RERCT sobre as transferências</t>
  </si>
  <si>
    <t>R$ 11 bi</t>
  </si>
  <si>
    <t>3. Acesso a precatórios de pequeno valor não sacados</t>
  </si>
  <si>
    <t>TABELA 7. LISTA DE EVENTOS NÃO RECORRENTES SELECIONADOS</t>
  </si>
  <si>
    <t>RAF - Fev/17</t>
  </si>
  <si>
    <t>RAF - Jun/17</t>
  </si>
  <si>
    <t>RAF - Set/17</t>
  </si>
  <si>
    <t>RAF - Out/17</t>
  </si>
  <si>
    <t>RAF - Fev/18</t>
  </si>
  <si>
    <t>RAF - Ago/18</t>
  </si>
  <si>
    <t>RAF - Nov/18</t>
  </si>
  <si>
    <t>RAF - Mar/19</t>
  </si>
  <si>
    <t>OTIMISTA</t>
  </si>
  <si>
    <t>BASE</t>
  </si>
  <si>
    <t>PESSIMISTA</t>
  </si>
  <si>
    <t>Fonte: IFI.</t>
  </si>
  <si>
    <t>TABELAS 14 – A, B E C. CENÁRIOS BASE, OTIMISTA E PESSIMISTA DA IFI PARA A DBGG/PIB – 2017 A 2019</t>
  </si>
  <si>
    <t>Tabelas 14 – A, B e C. Cenários base, otimista e pessimista da IFI para a DBGG/PIB – 2017 a 2019</t>
  </si>
  <si>
    <t>PIB nominal</t>
  </si>
  <si>
    <t>R$ 121,7 bi</t>
  </si>
  <si>
    <t>R$ 5,6 bi</t>
  </si>
  <si>
    <t>R$ 11 tri</t>
  </si>
  <si>
    <t>R$ 10,7 tri</t>
  </si>
  <si>
    <t>R$ 268,5 bi</t>
  </si>
  <si>
    <t>R$ 90,6 bi</t>
  </si>
  <si>
    <t>R$ 11,6 tri</t>
  </si>
  <si>
    <t>R$ 11,1 tri</t>
  </si>
  <si>
    <t>Pessimsita</t>
  </si>
  <si>
    <t>R$ 52,7 bi</t>
  </si>
  <si>
    <t>-R$ 10,5 bi</t>
  </si>
  <si>
    <t>R$ 11,7 tri</t>
  </si>
  <si>
    <t>R$ 11,2 tri</t>
  </si>
  <si>
    <t>Cenário 1 Básico</t>
  </si>
  <si>
    <t>Cenário 2 Otimista</t>
  </si>
  <si>
    <t>Cenário 3 Pessimista</t>
  </si>
  <si>
    <t>Gráfico 20. Projeções da IFI para a Dívida Bruta do Governo Geral (% do PIB</t>
  </si>
  <si>
    <t>Risco de descumprimento de teto de gastos</t>
  </si>
  <si>
    <t>Baixo</t>
  </si>
  <si>
    <t>Médio</t>
  </si>
  <si>
    <t>Alto</t>
  </si>
  <si>
    <t>Risco de descumprimento/revisão da meta de resultado primário*</t>
  </si>
  <si>
    <t>Retorno do superávit primário</t>
  </si>
  <si>
    <t>DP</t>
  </si>
  <si>
    <t>SP</t>
  </si>
  <si>
    <t xml:space="preserve">Fonte: IFI. * Nos seus cenários, a IFI considera a meta de resultado primário apenas para 2019, conforme LDO 2019, e para 2020, conforme PLDO 2020. Na PLDO, as metas para 2021 e 2022 são apenas indicativas e, portanto, sensíveis a resultados fiscais ainda desconhecidos. DP = déficit primário e SP = superávit primário. </t>
  </si>
  <si>
    <t>Tabela 13. Balanço de riscos e retorno do superávit primário</t>
  </si>
  <si>
    <t>TABELA 13. BALANÇO DE RISCOS E RETORNO DO SUPERÁVIT PRIMÁRIO</t>
  </si>
  <si>
    <t>IBC-Br por mês</t>
  </si>
  <si>
    <t>Ano</t>
  </si>
  <si>
    <t xml:space="preserve"> </t>
  </si>
  <si>
    <t>Valores mensais</t>
  </si>
  <si>
    <t>IBC-BR</t>
  </si>
  <si>
    <t>Mês</t>
  </si>
  <si>
    <t xml:space="preserve">* Para 2019, a primeira observação refere-se à variação real em 12 meses para fevereiro e março em relação aos mesmos meses do ano anterior. No caso do IBC-Br, não há ainda observações para março. </t>
  </si>
  <si>
    <t>Gráfico 10: Receitas líquidas do Governo Central e IBC-Br (var.% real anual)</t>
  </si>
  <si>
    <t>Gráfico 9. Receitas líquidas do Governo Central e IBC-BR acumul. em 12 meses (var.% real)</t>
  </si>
  <si>
    <t>Discricionárias (eixo da direita)</t>
  </si>
  <si>
    <t>Obrigatórias (eixo da esquerda)</t>
  </si>
  <si>
    <t>Gráfico 11. Despesas discricionárias e obrigatórias federais acumuladas em 12 meses (R$ bilhões - a preços de mar/19)*</t>
  </si>
  <si>
    <t>Despesa total acumulada</t>
  </si>
  <si>
    <t>Investimentos</t>
  </si>
  <si>
    <t>Investimentos e inversões financeiras</t>
  </si>
  <si>
    <t>Previdência (INSS)</t>
  </si>
  <si>
    <t>Gráfico 12: Despesas primárias selecionadas acumuladas em 12 meses (a preços de mar/19)</t>
  </si>
  <si>
    <t>Gráfico 13: Resultado primário do setor público consolidado acumulado em 12 meses - % do PIB</t>
  </si>
  <si>
    <t>Gráfico 14: Resultado primário, nominal e gastos com juros acumulados em 12 meses (% do PIB)</t>
  </si>
  <si>
    <t>Gráfico 2. Indicadores de atividade econômica (séries dessazonalizadas - 1°t 2014 = 100)</t>
  </si>
  <si>
    <t>Tabela 3. População ocupada por posição</t>
  </si>
  <si>
    <t>Tabela 5. Inflação ao consumidor</t>
  </si>
  <si>
    <t>Tabela 7. Lista de eventos não recorrentes selecionados</t>
  </si>
  <si>
    <t>Tabela 11. Resultado primário do Governo Central – Cenário base (R$ bilhões)</t>
  </si>
  <si>
    <t>Tabela 12. Premissas para as projeções de despesas primárias da IFI</t>
  </si>
  <si>
    <t>Tabela 15 – Resultado primário e PIB nominal – médias anuais para o período 2019 a 2030</t>
  </si>
  <si>
    <t>TABELA 15 – RESULTADO PRIMÁRIO E PIB NOMINAL – MÉDIAS ANUAIS PARA O PERÍODO 2019 A 2030</t>
  </si>
  <si>
    <t>Tabela 16. Projeções da IFI para o resultado primário do Governo Central – Cenário base (% do PIB)</t>
  </si>
  <si>
    <t>Tabela 17. Projeções da IFI para o resultado primário do Governo Central – Cenário otimista (% do PIB)</t>
  </si>
  <si>
    <t>Tabela 18. Projeções da IFI para o resultado primário do Governo Central – Cenário pessimista (% do PIB)</t>
  </si>
  <si>
    <t>Clique aqui para acessar o RAF nº 28</t>
  </si>
  <si>
    <t>RAF – RELATÓRIO DE ACOMPANHAMENTO FISCAL • 15 DE MAIO DE 2019 • N° 28</t>
  </si>
  <si>
    <t xml:space="preserve">* Ajuste em setembro de 2010 para neutralizar o efeito das despesas de capitalização da Petrobras ocorridas naquele período.
</t>
  </si>
  <si>
    <t xml:space="preserve">Fonte: Banco Central. Elaboração: IFI. </t>
  </si>
  <si>
    <t>Fonte e elaboração: IFI.</t>
  </si>
  <si>
    <t>Fonte: IBGE e Banco Central. Elaboração e projeções: IFI.</t>
  </si>
  <si>
    <t>Bens intermediários</t>
  </si>
  <si>
    <t>Bens de Capital</t>
  </si>
  <si>
    <t>Indústria extrativa</t>
  </si>
  <si>
    <t>Indústria de transformação</t>
  </si>
  <si>
    <t xml:space="preserve"> Bens de consumo duráveis</t>
  </si>
  <si>
    <t xml:space="preserve"> Bens de consumo não duráveis</t>
  </si>
  <si>
    <t>Gráfico 18. Previdência - RGPS (% do PIB)</t>
  </si>
  <si>
    <t>Gráfico 15: Indicadores de dívida pública e principais componentes (% do PIB)</t>
  </si>
  <si>
    <r>
      <t>Unidade:</t>
    </r>
    <r>
      <rPr>
        <i/>
        <sz val="11"/>
        <color indexed="9"/>
        <rFont val="Cambria"/>
        <family val="1"/>
      </rPr>
      <t xml:space="preserve"> nº índice (1º tri 2014 = 100)</t>
    </r>
  </si>
  <si>
    <r>
      <rPr>
        <b/>
        <i/>
        <sz val="11"/>
        <color indexed="9"/>
        <rFont val="Cambria"/>
        <family val="1"/>
      </rPr>
      <t>Unidade:</t>
    </r>
    <r>
      <rPr>
        <i/>
        <sz val="11"/>
        <color indexed="9"/>
        <rFont val="Cambria"/>
        <family val="1"/>
      </rPr>
      <t xml:space="preserve"> % da força de trabalho</t>
    </r>
  </si>
  <si>
    <t>Selic</t>
  </si>
  <si>
    <t>Fonte: Banco Central e IBGE. Elaboração: IFI.</t>
  </si>
  <si>
    <t>Juro real (janeiro de 2019)</t>
  </si>
  <si>
    <t>Juro real (abril de 2019)</t>
  </si>
  <si>
    <t>Variação real em %</t>
  </si>
  <si>
    <r>
      <t>Unidade:</t>
    </r>
    <r>
      <rPr>
        <i/>
        <sz val="11"/>
        <color theme="0"/>
        <rFont val="Cambria"/>
        <family val="1"/>
      </rPr>
      <t xml:space="preserve"> variação real em % (gráfico)</t>
    </r>
  </si>
  <si>
    <t>Acumulado em 12 meses</t>
  </si>
  <si>
    <r>
      <t>Unidade:</t>
    </r>
    <r>
      <rPr>
        <i/>
        <sz val="11"/>
        <color theme="0"/>
        <rFont val="Cambria"/>
        <family val="1"/>
      </rPr>
      <t xml:space="preserve"> variação anual em % (gráfico)</t>
    </r>
  </si>
  <si>
    <t>Mês/Ano</t>
  </si>
  <si>
    <r>
      <t xml:space="preserve">Unidade: </t>
    </r>
    <r>
      <rPr>
        <i/>
        <sz val="11"/>
        <color theme="0"/>
        <rFont val="Cambria"/>
        <family val="1"/>
      </rPr>
      <t>R$ bilhões a preços de março de 2019 (gráfico)</t>
    </r>
  </si>
  <si>
    <r>
      <t>Dados do Gráfico 14.</t>
    </r>
    <r>
      <rPr>
        <sz val="11"/>
        <color theme="0"/>
        <rFont val="Cambria"/>
        <family val="1"/>
      </rPr>
      <t xml:space="preserve">         Unidade: % do PIB.</t>
    </r>
  </si>
  <si>
    <r>
      <t xml:space="preserve">Dados do Gráfico 13.          </t>
    </r>
    <r>
      <rPr>
        <sz val="11"/>
        <color theme="0"/>
        <rFont val="Cambria"/>
        <family val="1"/>
      </rPr>
      <t>Unidade: % do PIB.</t>
    </r>
  </si>
  <si>
    <t>Dívida bruta (% do PIB)</t>
  </si>
  <si>
    <t>QUADRO 1. DESCRITIVO DAS PREMISSAS ASSOCIADAS À CONSTRUÇÃO DAS TRAJETÓRIAS PARA A VARIÁVEL DE RISCO-PAÍS</t>
  </si>
  <si>
    <t>R$ bi</t>
  </si>
  <si>
    <t>TABELA 8. RECEITAS SEM EFEITO DOS FATORES NÃO RECORRENTES (FNR) – 2016 A 2018 (R$ BILHÕES CORRENTES, VAR.% REAL E % DO PIB)
PIB)</t>
  </si>
  <si>
    <t>Soma dos FNR (A)</t>
  </si>
  <si>
    <t>Var.% real média sem FNR</t>
  </si>
  <si>
    <r>
      <t xml:space="preserve">Unidade: </t>
    </r>
    <r>
      <rPr>
        <i/>
        <sz val="11"/>
        <color theme="0"/>
        <rFont val="Cambria"/>
        <family val="1"/>
      </rPr>
      <t>variação %</t>
    </r>
  </si>
  <si>
    <r>
      <t>Unidade:</t>
    </r>
    <r>
      <rPr>
        <i/>
        <sz val="11"/>
        <color indexed="9"/>
        <rFont val="Cambria"/>
        <family val="1"/>
      </rPr>
      <t xml:space="preserve"> nível de capacidade instalada</t>
    </r>
  </si>
  <si>
    <r>
      <t>Unidade:</t>
    </r>
    <r>
      <rPr>
        <i/>
        <sz val="11"/>
        <color indexed="9"/>
        <rFont val="Cambria"/>
        <family val="1"/>
      </rPr>
      <t xml:space="preserve"> índice</t>
    </r>
  </si>
  <si>
    <t>Receita líquida (R$ mi)</t>
  </si>
  <si>
    <t>Receita Líquida por mês (R$ mi)</t>
  </si>
  <si>
    <t>Acumulado (R$ milhões nestas colunas)</t>
  </si>
  <si>
    <t>Valores mensais (R$ milhões nestas colunas)</t>
  </si>
  <si>
    <r>
      <t xml:space="preserve">Unidade: </t>
    </r>
    <r>
      <rPr>
        <i/>
        <sz val="11"/>
        <color theme="0"/>
        <rFont val="Cambria"/>
        <family val="1"/>
      </rPr>
      <t>R$ bilhões acumulados em 12 meses, a preços de março de 2019 (gráfico)</t>
    </r>
  </si>
  <si>
    <t>Acumulado em 12 meses (R$ milhões nestas colunas)</t>
  </si>
  <si>
    <r>
      <t>Unidade:</t>
    </r>
    <r>
      <rPr>
        <i/>
        <sz val="11"/>
        <color theme="0"/>
        <rFont val="Cambria"/>
        <family val="1"/>
      </rPr>
      <t xml:space="preserve"> R$ milhões (tabela), R$ bilhões (gráfico)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</si>
</sst>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%"/>
    <numFmt numFmtId="166" formatCode="_(* #,##0.00_);_(* \(#,##0.00\);_(* &quot;-&quot;??_);_(@_)"/>
    <numFmt numFmtId="167" formatCode="0.0"/>
    <numFmt numFmtId="168" formatCode="[$-416]mmm\-yy;@"/>
    <numFmt numFmtId="169" formatCode="_-* #,##0.0_-;\-* #,##0.0_-;_-* &quot;-&quot;??_-;_-@_-"/>
    <numFmt numFmtId="170" formatCode="[$-416]mmm/yy;@"/>
    <numFmt numFmtId="171" formatCode="0000"/>
    <numFmt numFmtId="172" formatCode="_-* #,##0_-;\-* #,##0_-;_-* &quot;-&quot;??_-;_-@_-"/>
    <numFmt numFmtId="173" formatCode="mm/yyyy"/>
    <numFmt numFmtId="174" formatCode="#,##0.00_ ;\-#,##0.00\ "/>
    <numFmt numFmtId="175" formatCode="0_ ;\-0\ "/>
  </numFmts>
  <fonts count="49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9"/>
      <color theme="1"/>
      <name val="Calibri"/>
      <family val="2"/>
      <scheme val="minor"/>
    </font>
    <font>
      <b/>
      <u/>
      <sz val="11"/>
      <color rgb="FFBD534B"/>
      <name val="Cambria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b/>
      <i/>
      <sz val="11"/>
      <color rgb="FF005D89"/>
      <name val="Cambria"/>
      <family val="1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9"/>
      <name val="Calibri"/>
      <family val="2"/>
      <scheme val="minor"/>
    </font>
    <font>
      <b/>
      <sz val="11"/>
      <color rgb="FFBD534B"/>
      <name val="Cambria"/>
      <family val="1"/>
    </font>
    <font>
      <b/>
      <sz val="12"/>
      <color rgb="FFBD534B"/>
      <name val="Cambria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1"/>
      <color theme="0"/>
      <name val="Cambria"/>
      <family val="1"/>
    </font>
    <font>
      <i/>
      <sz val="11"/>
      <color theme="1"/>
      <name val="Calibri"/>
      <family val="2"/>
      <scheme val="minor"/>
    </font>
    <font>
      <b/>
      <i/>
      <sz val="11"/>
      <color theme="0"/>
      <name val="Cambria"/>
      <family val="1"/>
    </font>
    <font>
      <sz val="9"/>
      <name val="Calibri"/>
      <family val="2"/>
      <scheme val="minor"/>
    </font>
    <font>
      <i/>
      <sz val="11"/>
      <color indexed="9"/>
      <name val="Cambria"/>
      <family val="1"/>
    </font>
    <font>
      <b/>
      <i/>
      <sz val="11"/>
      <color indexed="9"/>
      <name val="Cambria"/>
      <family val="1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5D89"/>
      <name val="Calibri"/>
      <family val="2"/>
      <scheme val="minor"/>
    </font>
    <font>
      <i/>
      <sz val="9"/>
      <color rgb="FF005D8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5"/>
      <color indexed="81"/>
      <name val="Cambria"/>
      <family val="1"/>
    </font>
    <font>
      <sz val="9"/>
      <color rgb="FF595959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i/>
      <sz val="1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333333"/>
      <name val="Cambria"/>
      <family val="1"/>
    </font>
    <font>
      <b/>
      <sz val="9"/>
      <color rgb="FF3A645E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mbria"/>
      <family val="1"/>
    </font>
    <font>
      <b/>
      <sz val="11"/>
      <color rgb="FFBD534B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599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D534B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BD534B"/>
      </left>
      <right/>
      <top/>
      <bottom/>
      <diagonal/>
    </border>
    <border>
      <left/>
      <right/>
      <top/>
      <bottom style="thin">
        <color rgb="FF005D89"/>
      </bottom>
      <diagonal/>
    </border>
    <border>
      <left/>
      <right/>
      <top style="thin">
        <color rgb="FF005D89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/>
      <top style="thick">
        <color rgb="FF005D89"/>
      </top>
      <bottom/>
      <diagonal/>
    </border>
    <border>
      <left style="thin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5D89"/>
      </left>
      <right/>
      <top style="thin">
        <color theme="0" tint="-0.14996795556505021"/>
      </top>
      <bottom style="thick">
        <color rgb="FF005D89"/>
      </bottom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/>
      <right style="thin">
        <color rgb="FF005D89"/>
      </right>
      <top style="thin">
        <color theme="0" tint="-0.14996795556505021"/>
      </top>
      <bottom style="thick">
        <color rgb="FF005D8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medium">
        <color rgb="FF005D89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005D89"/>
      </right>
      <top/>
      <bottom style="thin">
        <color theme="0" tint="-0.14996795556505021"/>
      </bottom>
      <diagonal/>
    </border>
    <border>
      <left/>
      <right style="thin">
        <color rgb="FF005D89"/>
      </right>
      <top style="thin">
        <color rgb="FF005D89"/>
      </top>
      <bottom style="thick">
        <color theme="0"/>
      </bottom>
      <diagonal/>
    </border>
    <border>
      <left/>
      <right/>
      <top style="thin">
        <color rgb="FF005D89"/>
      </top>
      <bottom style="thick">
        <color theme="0"/>
      </bottom>
      <diagonal/>
    </border>
    <border>
      <left/>
      <right style="thin">
        <color rgb="FF005D89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005D89"/>
      </left>
      <right/>
      <top/>
      <bottom style="thin">
        <color theme="0" tint="-0.14996795556505021"/>
      </bottom>
      <diagonal/>
    </border>
    <border>
      <left/>
      <right style="medium">
        <color rgb="FF005D89"/>
      </right>
      <top style="thin">
        <color rgb="FF005D89"/>
      </top>
      <bottom/>
      <diagonal/>
    </border>
    <border>
      <left/>
      <right style="medium">
        <color rgb="FF005D89"/>
      </right>
      <top style="thick">
        <color rgb="FF005D89"/>
      </top>
      <bottom style="thick">
        <color rgb="FF005D8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5D84"/>
      </bottom>
      <diagonal/>
    </border>
    <border>
      <left style="thin">
        <color auto="1"/>
      </left>
      <right/>
      <top/>
      <bottom style="medium">
        <color rgb="FF005D84"/>
      </bottom>
      <diagonal/>
    </border>
    <border>
      <left/>
      <right style="thin">
        <color auto="1"/>
      </right>
      <top/>
      <bottom style="medium">
        <color rgb="FF005D8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5D84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medium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F2F2F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rgb="FF005D89"/>
      </bottom>
      <diagonal/>
    </border>
    <border>
      <left/>
      <right/>
      <top style="thin">
        <color theme="0" tint="-0.14993743705557422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rgb="FF005D8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rgb="FF005D89"/>
      </bottom>
      <diagonal/>
    </border>
    <border>
      <left style="thin">
        <color theme="0" tint="-0.14996795556505021"/>
      </left>
      <right/>
      <top/>
      <bottom style="medium">
        <color rgb="FF005D89"/>
      </bottom>
      <diagonal/>
    </border>
    <border>
      <left/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medium">
        <color rgb="FF005D84"/>
      </bottom>
      <diagonal/>
    </border>
    <border>
      <left style="thin">
        <color theme="0" tint="-0.14996795556505021"/>
      </left>
      <right/>
      <top/>
      <bottom style="medium">
        <color rgb="FF005D8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medium">
        <color rgb="FF005D89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medium">
        <color rgb="FF005D89"/>
      </bottom>
      <diagonal/>
    </border>
    <border>
      <left style="thin">
        <color rgb="FFD8D8D8"/>
      </left>
      <right/>
      <top style="thin">
        <color rgb="FFD8D8D8"/>
      </top>
      <bottom style="medium">
        <color rgb="FF005D89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005D8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rgb="FF005D89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rgb="FF005D8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rgb="FF005D89"/>
      </bottom>
      <diagonal/>
    </border>
    <border>
      <left style="thin">
        <color auto="1"/>
      </left>
      <right style="thin">
        <color auto="1"/>
      </right>
      <top/>
      <bottom style="medium">
        <color rgb="FF005D89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5D89"/>
      </bottom>
      <diagonal/>
    </border>
    <border>
      <left/>
      <right style="thin">
        <color theme="0" tint="-0.14996795556505021"/>
      </right>
      <top style="thin">
        <color rgb="FF005D89"/>
      </top>
      <bottom style="thin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5D89"/>
      </top>
      <bottom style="thin">
        <color rgb="FF005D89"/>
      </bottom>
      <diagonal/>
    </border>
    <border>
      <left style="thin">
        <color theme="0" tint="-0.14996795556505021"/>
      </left>
      <right/>
      <top style="thin">
        <color rgb="FF005D89"/>
      </top>
      <bottom style="thin">
        <color rgb="FF005D89"/>
      </bottom>
      <diagonal/>
    </border>
    <border>
      <left/>
      <right style="thin">
        <color theme="0" tint="-0.14996795556505021"/>
      </right>
      <top style="thin">
        <color rgb="FF005D89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5D89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rgb="FF005D89"/>
      </top>
      <bottom style="medium">
        <color rgb="FF005D89"/>
      </bottom>
      <diagonal/>
    </border>
    <border>
      <left style="medium">
        <color rgb="FF005D89"/>
      </left>
      <right/>
      <top style="thin">
        <color rgb="FF005D89"/>
      </top>
      <bottom style="thick">
        <color theme="0"/>
      </bottom>
      <diagonal/>
    </border>
    <border>
      <left style="thin">
        <color rgb="FF005D89"/>
      </left>
      <right/>
      <top style="thin">
        <color rgb="FF005D89"/>
      </top>
      <bottom/>
      <diagonal/>
    </border>
    <border>
      <left style="thin">
        <color rgb="FF005D89"/>
      </left>
      <right/>
      <top/>
      <bottom style="thick">
        <color rgb="FF005D89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medium">
        <color rgb="FFBD534B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rgb="FF005D89"/>
      </left>
      <right/>
      <top/>
      <bottom/>
      <diagonal/>
    </border>
    <border>
      <left style="thin">
        <color rgb="FF005D89"/>
      </left>
      <right/>
      <top/>
      <bottom style="medium">
        <color rgb="FF005D8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/>
      <right style="thin">
        <color theme="0"/>
      </right>
      <top/>
      <bottom style="medium">
        <color theme="0" tint="-0.14996795556505021"/>
      </bottom>
      <diagonal/>
    </border>
    <border>
      <left/>
      <right/>
      <top style="thin">
        <color rgb="FFBFBFBF"/>
      </top>
      <bottom style="medium">
        <color theme="1" tint="0.249977111117893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8" fillId="0" borderId="0"/>
    <xf numFmtId="4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5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  <xf numFmtId="0" fontId="6" fillId="2" borderId="0" xfId="1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12" fillId="2" borderId="0" xfId="0" applyFont="1" applyFill="1"/>
    <xf numFmtId="0" fontId="0" fillId="2" borderId="0" xfId="0" applyFill="1" applyAlignment="1">
      <alignment wrapText="1"/>
    </xf>
    <xf numFmtId="0" fontId="15" fillId="2" borderId="0" xfId="0" applyFont="1" applyFill="1"/>
    <xf numFmtId="0" fontId="17" fillId="2" borderId="0" xfId="0" applyFont="1" applyFill="1"/>
    <xf numFmtId="0" fontId="12" fillId="2" borderId="0" xfId="0" applyFont="1" applyFill="1" applyBorder="1" applyAlignment="1"/>
    <xf numFmtId="0" fontId="13" fillId="2" borderId="0" xfId="0" applyFont="1" applyFill="1" applyBorder="1"/>
    <xf numFmtId="0" fontId="17" fillId="2" borderId="0" xfId="0" applyFont="1" applyFill="1" applyBorder="1"/>
    <xf numFmtId="0" fontId="6" fillId="0" borderId="0" xfId="1" applyFont="1"/>
    <xf numFmtId="17" fontId="0" fillId="2" borderId="0" xfId="0" applyNumberFormat="1" applyFill="1"/>
    <xf numFmtId="0" fontId="15" fillId="2" borderId="0" xfId="0" applyFont="1" applyFill="1" applyAlignment="1">
      <alignment vertical="center"/>
    </xf>
    <xf numFmtId="0" fontId="15" fillId="2" borderId="4" xfId="0" applyFont="1" applyFill="1" applyBorder="1" applyAlignment="1">
      <alignment vertical="center"/>
    </xf>
    <xf numFmtId="0" fontId="6" fillId="2" borderId="0" xfId="1" applyFont="1" applyFill="1" applyAlignment="1">
      <alignment horizontal="left"/>
    </xf>
    <xf numFmtId="3" fontId="21" fillId="6" borderId="8" xfId="0" applyNumberFormat="1" applyFont="1" applyFill="1" applyBorder="1" applyAlignment="1">
      <alignment horizontal="center" vertical="center"/>
    </xf>
    <xf numFmtId="3" fontId="21" fillId="6" borderId="12" xfId="0" applyNumberFormat="1" applyFont="1" applyFill="1" applyBorder="1" applyAlignment="1">
      <alignment horizontal="center" vertical="center"/>
    </xf>
    <xf numFmtId="2" fontId="21" fillId="6" borderId="8" xfId="0" applyNumberFormat="1" applyFont="1" applyFill="1" applyBorder="1" applyAlignment="1">
      <alignment horizontal="center" vertical="center"/>
    </xf>
    <xf numFmtId="2" fontId="21" fillId="6" borderId="12" xfId="0" applyNumberFormat="1" applyFont="1" applyFill="1" applyBorder="1" applyAlignment="1">
      <alignment horizontal="center" vertical="center"/>
    </xf>
    <xf numFmtId="167" fontId="21" fillId="6" borderId="8" xfId="0" applyNumberFormat="1" applyFont="1" applyFill="1" applyBorder="1" applyAlignment="1">
      <alignment horizontal="center" vertical="center"/>
    </xf>
    <xf numFmtId="167" fontId="21" fillId="6" borderId="12" xfId="0" applyNumberFormat="1" applyFont="1" applyFill="1" applyBorder="1" applyAlignment="1">
      <alignment horizontal="center" vertical="center"/>
    </xf>
    <xf numFmtId="2" fontId="21" fillId="6" borderId="14" xfId="0" applyNumberFormat="1" applyFont="1" applyFill="1" applyBorder="1" applyAlignment="1">
      <alignment horizontal="center" vertical="center"/>
    </xf>
    <xf numFmtId="2" fontId="21" fillId="6" borderId="15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left" vertical="center"/>
    </xf>
    <xf numFmtId="2" fontId="21" fillId="2" borderId="8" xfId="0" applyNumberFormat="1" applyFont="1" applyFill="1" applyBorder="1" applyAlignment="1">
      <alignment horizontal="center" vertical="center"/>
    </xf>
    <xf numFmtId="167" fontId="21" fillId="2" borderId="8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left" vertical="center"/>
    </xf>
    <xf numFmtId="2" fontId="21" fillId="2" borderId="14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10" fontId="3" fillId="2" borderId="0" xfId="3" applyNumberFormat="1" applyFont="1" applyFill="1" applyAlignment="1">
      <alignment horizontal="center"/>
    </xf>
    <xf numFmtId="10" fontId="3" fillId="4" borderId="0" xfId="3" applyNumberFormat="1" applyFont="1" applyFill="1" applyAlignment="1">
      <alignment horizontal="center"/>
    </xf>
    <xf numFmtId="0" fontId="3" fillId="4" borderId="0" xfId="0" applyFont="1" applyFill="1"/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left" vertical="center"/>
    </xf>
    <xf numFmtId="0" fontId="22" fillId="2" borderId="24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vertical="top" wrapText="1"/>
    </xf>
    <xf numFmtId="10" fontId="3" fillId="4" borderId="0" xfId="0" applyNumberFormat="1" applyFont="1" applyFill="1"/>
    <xf numFmtId="10" fontId="3" fillId="2" borderId="1" xfId="0" applyNumberFormat="1" applyFont="1" applyFill="1" applyBorder="1"/>
    <xf numFmtId="0" fontId="2" fillId="2" borderId="0" xfId="0" applyFont="1" applyFill="1" applyBorder="1"/>
    <xf numFmtId="0" fontId="2" fillId="4" borderId="1" xfId="0" applyFont="1" applyFill="1" applyBorder="1"/>
    <xf numFmtId="0" fontId="2" fillId="4" borderId="0" xfId="0" applyFont="1" applyFill="1"/>
    <xf numFmtId="0" fontId="2" fillId="2" borderId="1" xfId="0" applyFont="1" applyFill="1" applyBorder="1"/>
    <xf numFmtId="0" fontId="3" fillId="2" borderId="0" xfId="0" applyFont="1" applyFill="1" applyBorder="1"/>
    <xf numFmtId="164" fontId="21" fillId="6" borderId="7" xfId="0" applyNumberFormat="1" applyFont="1" applyFill="1" applyBorder="1" applyAlignment="1">
      <alignment horizontal="center" vertical="center"/>
    </xf>
    <xf numFmtId="164" fontId="21" fillId="6" borderId="26" xfId="0" applyNumberFormat="1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left" vertical="center"/>
    </xf>
    <xf numFmtId="2" fontId="21" fillId="2" borderId="7" xfId="0" applyNumberFormat="1" applyFont="1" applyFill="1" applyBorder="1" applyAlignment="1">
      <alignment horizontal="center" vertical="center"/>
    </xf>
    <xf numFmtId="167" fontId="21" fillId="2" borderId="7" xfId="0" applyNumberFormat="1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top"/>
    </xf>
    <xf numFmtId="164" fontId="3" fillId="2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3" fontId="22" fillId="2" borderId="25" xfId="0" applyNumberFormat="1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3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0" fillId="2" borderId="0" xfId="0" applyFont="1" applyFill="1"/>
    <xf numFmtId="0" fontId="18" fillId="2" borderId="0" xfId="0" applyFont="1" applyFill="1"/>
    <xf numFmtId="0" fontId="20" fillId="3" borderId="35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2" fontId="14" fillId="2" borderId="8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 indent="1"/>
    </xf>
    <xf numFmtId="0" fontId="21" fillId="2" borderId="8" xfId="0" applyFont="1" applyFill="1" applyBorder="1" applyAlignment="1">
      <alignment horizontal="left" vertical="center" indent="2"/>
    </xf>
    <xf numFmtId="2" fontId="22" fillId="2" borderId="8" xfId="0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left" vertical="center"/>
    </xf>
    <xf numFmtId="2" fontId="26" fillId="2" borderId="8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/>
    </xf>
    <xf numFmtId="164" fontId="14" fillId="2" borderId="9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left" vertical="center" indent="1"/>
    </xf>
    <xf numFmtId="0" fontId="26" fillId="2" borderId="8" xfId="0" applyFont="1" applyFill="1" applyBorder="1" applyAlignment="1">
      <alignment horizontal="left" vertical="center" indent="2"/>
    </xf>
    <xf numFmtId="0" fontId="20" fillId="3" borderId="2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5" fillId="3" borderId="0" xfId="0" applyFont="1" applyFill="1"/>
    <xf numFmtId="0" fontId="4" fillId="3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4" borderId="0" xfId="0" applyNumberFormat="1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27" fillId="3" borderId="0" xfId="0" applyFont="1" applyFill="1"/>
    <xf numFmtId="170" fontId="4" fillId="3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8" fontId="4" fillId="3" borderId="0" xfId="0" applyNumberFormat="1" applyFont="1" applyFill="1" applyAlignment="1">
      <alignment horizontal="center" vertical="top"/>
    </xf>
    <xf numFmtId="165" fontId="3" fillId="2" borderId="0" xfId="3" applyNumberFormat="1" applyFont="1" applyFill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/>
    </xf>
    <xf numFmtId="170" fontId="4" fillId="3" borderId="0" xfId="0" applyNumberFormat="1" applyFont="1" applyFill="1"/>
    <xf numFmtId="0" fontId="28" fillId="3" borderId="0" xfId="0" applyFont="1" applyFill="1"/>
    <xf numFmtId="2" fontId="3" fillId="2" borderId="0" xfId="0" applyNumberFormat="1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2" borderId="0" xfId="0" applyNumberFormat="1" applyFont="1" applyFill="1"/>
    <xf numFmtId="2" fontId="3" fillId="4" borderId="1" xfId="0" applyNumberFormat="1" applyFont="1" applyFill="1" applyBorder="1"/>
    <xf numFmtId="165" fontId="3" fillId="2" borderId="1" xfId="3" applyNumberFormat="1" applyFont="1" applyFill="1" applyBorder="1" applyAlignment="1">
      <alignment horizontal="center"/>
    </xf>
    <xf numFmtId="10" fontId="3" fillId="2" borderId="0" xfId="3" applyNumberFormat="1" applyFont="1" applyFill="1"/>
    <xf numFmtId="10" fontId="3" fillId="2" borderId="0" xfId="0" applyNumberFormat="1" applyFont="1" applyFill="1"/>
    <xf numFmtId="10" fontId="3" fillId="4" borderId="0" xfId="3" applyNumberFormat="1" applyFont="1" applyFill="1"/>
    <xf numFmtId="10" fontId="3" fillId="2" borderId="1" xfId="3" applyNumberFormat="1" applyFont="1" applyFill="1" applyBorder="1" applyAlignment="1">
      <alignment horizontal="center"/>
    </xf>
    <xf numFmtId="10" fontId="3" fillId="2" borderId="1" xfId="3" applyNumberFormat="1" applyFont="1" applyFill="1" applyBorder="1"/>
    <xf numFmtId="165" fontId="3" fillId="2" borderId="1" xfId="0" applyNumberFormat="1" applyFont="1" applyFill="1" applyBorder="1" applyAlignment="1">
      <alignment horizontal="center"/>
    </xf>
    <xf numFmtId="167" fontId="3" fillId="2" borderId="0" xfId="0" applyNumberFormat="1" applyFont="1" applyFill="1"/>
    <xf numFmtId="167" fontId="3" fillId="4" borderId="1" xfId="0" applyNumberFormat="1" applyFont="1" applyFill="1" applyBorder="1"/>
    <xf numFmtId="0" fontId="14" fillId="0" borderId="49" xfId="0" applyFont="1" applyBorder="1" applyAlignment="1">
      <alignment horizontal="left" vertical="center" wrapText="1"/>
    </xf>
    <xf numFmtId="10" fontId="22" fillId="7" borderId="49" xfId="0" applyNumberFormat="1" applyFont="1" applyFill="1" applyBorder="1" applyAlignment="1">
      <alignment horizontal="center" vertical="center"/>
    </xf>
    <xf numFmtId="10" fontId="22" fillId="7" borderId="50" xfId="0" applyNumberFormat="1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vertical="center" indent="1"/>
    </xf>
    <xf numFmtId="10" fontId="21" fillId="7" borderId="49" xfId="0" applyNumberFormat="1" applyFont="1" applyFill="1" applyBorder="1" applyAlignment="1">
      <alignment horizontal="center" vertical="center"/>
    </xf>
    <xf numFmtId="10" fontId="21" fillId="7" borderId="50" xfId="0" applyNumberFormat="1" applyFont="1" applyFill="1" applyBorder="1" applyAlignment="1">
      <alignment horizontal="center" vertical="center"/>
    </xf>
    <xf numFmtId="10" fontId="21" fillId="7" borderId="52" xfId="0" applyNumberFormat="1" applyFont="1" applyFill="1" applyBorder="1" applyAlignment="1">
      <alignment horizontal="center" vertical="center"/>
    </xf>
    <xf numFmtId="10" fontId="21" fillId="7" borderId="46" xfId="0" applyNumberFormat="1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left" vertical="center" indent="1"/>
    </xf>
    <xf numFmtId="10" fontId="21" fillId="2" borderId="49" xfId="0" applyNumberFormat="1" applyFont="1" applyFill="1" applyBorder="1" applyAlignment="1">
      <alignment horizontal="center" vertical="center"/>
    </xf>
    <xf numFmtId="10" fontId="21" fillId="2" borderId="52" xfId="0" applyNumberFormat="1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left" vertical="center" wrapText="1"/>
    </xf>
    <xf numFmtId="10" fontId="22" fillId="2" borderId="49" xfId="0" applyNumberFormat="1" applyFont="1" applyFill="1" applyBorder="1" applyAlignment="1">
      <alignment horizontal="center" vertical="center"/>
    </xf>
    <xf numFmtId="17" fontId="20" fillId="3" borderId="61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17" fontId="20" fillId="3" borderId="59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26" fillId="7" borderId="49" xfId="0" applyFont="1" applyFill="1" applyBorder="1" applyAlignment="1">
      <alignment horizontal="center" vertical="center" wrapText="1"/>
    </xf>
    <xf numFmtId="165" fontId="14" fillId="2" borderId="49" xfId="0" applyNumberFormat="1" applyFont="1" applyFill="1" applyBorder="1" applyAlignment="1">
      <alignment horizontal="center" vertical="center" wrapText="1"/>
    </xf>
    <xf numFmtId="165" fontId="14" fillId="7" borderId="49" xfId="0" applyNumberFormat="1" applyFont="1" applyFill="1" applyBorder="1" applyAlignment="1">
      <alignment horizontal="center" vertical="center" wrapText="1"/>
    </xf>
    <xf numFmtId="165" fontId="14" fillId="7" borderId="50" xfId="0" applyNumberFormat="1" applyFont="1" applyFill="1" applyBorder="1" applyAlignment="1">
      <alignment horizontal="center" vertical="center" wrapText="1"/>
    </xf>
    <xf numFmtId="165" fontId="26" fillId="2" borderId="49" xfId="0" applyNumberFormat="1" applyFont="1" applyFill="1" applyBorder="1" applyAlignment="1">
      <alignment horizontal="center" vertical="center" wrapText="1"/>
    </xf>
    <xf numFmtId="165" fontId="26" fillId="7" borderId="49" xfId="0" applyNumberFormat="1" applyFont="1" applyFill="1" applyBorder="1" applyAlignment="1">
      <alignment horizontal="center" vertical="center" wrapText="1"/>
    </xf>
    <xf numFmtId="165" fontId="26" fillId="7" borderId="50" xfId="0" applyNumberFormat="1" applyFont="1" applyFill="1" applyBorder="1" applyAlignment="1">
      <alignment horizontal="center" vertical="center" wrapText="1"/>
    </xf>
    <xf numFmtId="165" fontId="14" fillId="2" borderId="52" xfId="0" applyNumberFormat="1" applyFont="1" applyFill="1" applyBorder="1" applyAlignment="1">
      <alignment horizontal="center" vertical="center" wrapText="1"/>
    </xf>
    <xf numFmtId="165" fontId="14" fillId="7" borderId="52" xfId="0" applyNumberFormat="1" applyFont="1" applyFill="1" applyBorder="1" applyAlignment="1">
      <alignment horizontal="center" vertical="center" wrapText="1"/>
    </xf>
    <xf numFmtId="165" fontId="14" fillId="7" borderId="46" xfId="0" applyNumberFormat="1" applyFont="1" applyFill="1" applyBorder="1" applyAlignment="1">
      <alignment horizontal="center" vertical="center" wrapText="1"/>
    </xf>
    <xf numFmtId="17" fontId="20" fillId="3" borderId="19" xfId="0" applyNumberFormat="1" applyFont="1" applyFill="1" applyBorder="1" applyAlignment="1">
      <alignment horizontal="center" vertical="center"/>
    </xf>
    <xf numFmtId="0" fontId="30" fillId="0" borderId="49" xfId="0" applyFont="1" applyBorder="1" applyAlignment="1">
      <alignment horizontal="left" vertical="center" indent="1"/>
    </xf>
    <xf numFmtId="17" fontId="20" fillId="3" borderId="63" xfId="0" applyNumberFormat="1" applyFont="1" applyFill="1" applyBorder="1" applyAlignment="1">
      <alignment horizontal="center" vertical="center"/>
    </xf>
    <xf numFmtId="165" fontId="22" fillId="0" borderId="49" xfId="0" applyNumberFormat="1" applyFont="1" applyBorder="1" applyAlignment="1">
      <alignment horizontal="center" vertical="center"/>
    </xf>
    <xf numFmtId="165" fontId="22" fillId="0" borderId="50" xfId="0" applyNumberFormat="1" applyFont="1" applyBorder="1" applyAlignment="1">
      <alignment horizontal="center" vertical="center"/>
    </xf>
    <xf numFmtId="165" fontId="21" fillId="0" borderId="49" xfId="0" applyNumberFormat="1" applyFont="1" applyBorder="1" applyAlignment="1">
      <alignment horizontal="center" vertical="center"/>
    </xf>
    <xf numFmtId="165" fontId="21" fillId="0" borderId="50" xfId="0" applyNumberFormat="1" applyFont="1" applyBorder="1" applyAlignment="1">
      <alignment horizontal="center" vertical="center"/>
    </xf>
    <xf numFmtId="165" fontId="22" fillId="0" borderId="52" xfId="0" applyNumberFormat="1" applyFont="1" applyBorder="1" applyAlignment="1">
      <alignment horizontal="center" vertical="center"/>
    </xf>
    <xf numFmtId="165" fontId="22" fillId="0" borderId="46" xfId="0" applyNumberFormat="1" applyFont="1" applyBorder="1" applyAlignment="1">
      <alignment horizontal="center" vertical="center"/>
    </xf>
    <xf numFmtId="164" fontId="4" fillId="3" borderId="0" xfId="2" applyNumberFormat="1" applyFont="1" applyFill="1"/>
    <xf numFmtId="0" fontId="4" fillId="3" borderId="0" xfId="0" applyNumberFormat="1" applyFont="1" applyFill="1" applyAlignment="1">
      <alignment horizontal="center" vertical="top" wrapText="1"/>
    </xf>
    <xf numFmtId="0" fontId="4" fillId="3" borderId="0" xfId="0" applyNumberFormat="1" applyFont="1" applyFill="1" applyAlignment="1">
      <alignment horizontal="center"/>
    </xf>
    <xf numFmtId="169" fontId="3" fillId="2" borderId="0" xfId="2" applyNumberFormat="1" applyFont="1" applyFill="1"/>
    <xf numFmtId="0" fontId="3" fillId="2" borderId="0" xfId="0" applyFont="1" applyFill="1" applyAlignment="1">
      <alignment wrapText="1"/>
    </xf>
    <xf numFmtId="165" fontId="3" fillId="2" borderId="0" xfId="3" applyNumberFormat="1" applyFont="1" applyFill="1" applyAlignment="1">
      <alignment wrapText="1"/>
    </xf>
    <xf numFmtId="165" fontId="3" fillId="4" borderId="0" xfId="3" applyNumberFormat="1" applyFont="1" applyFill="1" applyAlignment="1">
      <alignment wrapText="1"/>
    </xf>
    <xf numFmtId="165" fontId="3" fillId="4" borderId="1" xfId="3" applyNumberFormat="1" applyFont="1" applyFill="1" applyBorder="1" applyAlignment="1">
      <alignment wrapText="1"/>
    </xf>
    <xf numFmtId="0" fontId="4" fillId="3" borderId="0" xfId="0" applyFont="1" applyFill="1" applyAlignment="1">
      <alignment horizontal="center" vertical="center" wrapText="1"/>
    </xf>
    <xf numFmtId="17" fontId="2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 vertical="center"/>
    </xf>
    <xf numFmtId="17" fontId="2" fillId="4" borderId="0" xfId="0" applyNumberFormat="1" applyFont="1" applyFill="1" applyAlignment="1">
      <alignment horizontal="left"/>
    </xf>
    <xf numFmtId="165" fontId="3" fillId="4" borderId="0" xfId="3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left"/>
    </xf>
    <xf numFmtId="165" fontId="3" fillId="2" borderId="1" xfId="3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71" fontId="31" fillId="3" borderId="64" xfId="0" applyNumberFormat="1" applyFont="1" applyFill="1" applyBorder="1" applyAlignment="1">
      <alignment horizontal="center" vertical="center"/>
    </xf>
    <xf numFmtId="171" fontId="31" fillId="3" borderId="34" xfId="0" applyNumberFormat="1" applyFont="1" applyFill="1" applyBorder="1" applyAlignment="1">
      <alignment horizontal="center" vertical="center"/>
    </xf>
    <xf numFmtId="171" fontId="31" fillId="3" borderId="34" xfId="0" applyNumberFormat="1" applyFont="1" applyFill="1" applyBorder="1" applyAlignment="1">
      <alignment horizontal="center" vertical="center" wrapText="1"/>
    </xf>
    <xf numFmtId="171" fontId="31" fillId="3" borderId="0" xfId="0" applyNumberFormat="1" applyFont="1" applyFill="1" applyBorder="1" applyAlignment="1">
      <alignment horizontal="center" vertical="center" wrapText="1"/>
    </xf>
    <xf numFmtId="171" fontId="31" fillId="3" borderId="35" xfId="0" applyNumberFormat="1" applyFont="1" applyFill="1" applyBorder="1" applyAlignment="1">
      <alignment horizontal="center" vertical="center" wrapText="1"/>
    </xf>
    <xf numFmtId="171" fontId="31" fillId="3" borderId="20" xfId="0" applyNumberFormat="1" applyFont="1" applyFill="1" applyBorder="1" applyAlignment="1">
      <alignment horizontal="center" vertical="center" wrapText="1"/>
    </xf>
    <xf numFmtId="165" fontId="32" fillId="2" borderId="71" xfId="3" applyNumberFormat="1" applyFont="1" applyFill="1" applyBorder="1" applyAlignment="1">
      <alignment horizontal="right" vertical="center"/>
    </xf>
    <xf numFmtId="165" fontId="33" fillId="2" borderId="20" xfId="3" applyNumberFormat="1" applyFont="1" applyFill="1" applyBorder="1" applyAlignment="1">
      <alignment horizontal="right" vertical="center"/>
    </xf>
    <xf numFmtId="165" fontId="32" fillId="2" borderId="20" xfId="3" applyNumberFormat="1" applyFont="1" applyFill="1" applyBorder="1" applyAlignment="1">
      <alignment horizontal="right" vertical="center"/>
    </xf>
    <xf numFmtId="165" fontId="32" fillId="2" borderId="75" xfId="3" applyNumberFormat="1" applyFont="1" applyFill="1" applyBorder="1" applyAlignment="1">
      <alignment horizontal="right" vertical="center"/>
    </xf>
    <xf numFmtId="0" fontId="14" fillId="2" borderId="68" xfId="0" applyFont="1" applyFill="1" applyBorder="1" applyAlignment="1">
      <alignment vertical="center"/>
    </xf>
    <xf numFmtId="164" fontId="14" fillId="2" borderId="69" xfId="0" applyNumberFormat="1" applyFont="1" applyFill="1" applyBorder="1" applyAlignment="1">
      <alignment horizontal="right" vertical="center"/>
    </xf>
    <xf numFmtId="165" fontId="14" fillId="2" borderId="70" xfId="3" applyNumberFormat="1" applyFont="1" applyFill="1" applyBorder="1" applyAlignment="1">
      <alignment horizontal="right" vertical="center"/>
    </xf>
    <xf numFmtId="165" fontId="14" fillId="2" borderId="71" xfId="3" applyNumberFormat="1" applyFont="1" applyFill="1" applyBorder="1" applyAlignment="1">
      <alignment horizontal="right" vertical="center"/>
    </xf>
    <xf numFmtId="164" fontId="30" fillId="2" borderId="22" xfId="0" applyNumberFormat="1" applyFont="1" applyFill="1" applyBorder="1" applyAlignment="1">
      <alignment horizontal="right" vertical="center"/>
    </xf>
    <xf numFmtId="165" fontId="30" fillId="2" borderId="0" xfId="3" applyNumberFormat="1" applyFont="1" applyFill="1" applyBorder="1" applyAlignment="1">
      <alignment horizontal="right" vertical="center"/>
    </xf>
    <xf numFmtId="165" fontId="30" fillId="2" borderId="20" xfId="3" applyNumberFormat="1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vertical="center"/>
    </xf>
    <xf numFmtId="164" fontId="14" fillId="2" borderId="22" xfId="0" applyNumberFormat="1" applyFont="1" applyFill="1" applyBorder="1" applyAlignment="1">
      <alignment horizontal="right" vertical="center"/>
    </xf>
    <xf numFmtId="165" fontId="14" fillId="2" borderId="0" xfId="3" applyNumberFormat="1" applyFont="1" applyFill="1" applyBorder="1" applyAlignment="1">
      <alignment horizontal="right" vertical="center"/>
    </xf>
    <xf numFmtId="165" fontId="14" fillId="2" borderId="20" xfId="3" applyNumberFormat="1" applyFont="1" applyFill="1" applyBorder="1" applyAlignment="1">
      <alignment horizontal="right" vertical="center"/>
    </xf>
    <xf numFmtId="0" fontId="14" fillId="2" borderId="72" xfId="0" applyFont="1" applyFill="1" applyBorder="1" applyAlignment="1">
      <alignment vertical="center"/>
    </xf>
    <xf numFmtId="164" fontId="14" fillId="2" borderId="73" xfId="0" applyNumberFormat="1" applyFont="1" applyFill="1" applyBorder="1" applyAlignment="1">
      <alignment horizontal="right" vertical="center"/>
    </xf>
    <xf numFmtId="165" fontId="14" fillId="2" borderId="74" xfId="3" applyNumberFormat="1" applyFont="1" applyFill="1" applyBorder="1" applyAlignment="1">
      <alignment horizontal="right" vertical="center"/>
    </xf>
    <xf numFmtId="165" fontId="14" fillId="2" borderId="75" xfId="3" applyNumberFormat="1" applyFont="1" applyFill="1" applyBorder="1" applyAlignment="1">
      <alignment horizontal="right" vertical="center"/>
    </xf>
    <xf numFmtId="0" fontId="14" fillId="2" borderId="89" xfId="0" applyFont="1" applyFill="1" applyBorder="1" applyAlignment="1">
      <alignment vertical="center"/>
    </xf>
    <xf numFmtId="0" fontId="30" fillId="2" borderId="21" xfId="0" applyFont="1" applyFill="1" applyBorder="1" applyAlignment="1">
      <alignment horizontal="left" vertical="center" indent="2"/>
    </xf>
    <xf numFmtId="171" fontId="31" fillId="3" borderId="69" xfId="0" applyNumberFormat="1" applyFont="1" applyFill="1" applyBorder="1" applyAlignment="1">
      <alignment horizontal="center" vertical="top"/>
    </xf>
    <xf numFmtId="171" fontId="31" fillId="3" borderId="22" xfId="0" applyNumberFormat="1" applyFont="1" applyFill="1" applyBorder="1" applyAlignment="1">
      <alignment horizontal="center" vertical="top"/>
    </xf>
    <xf numFmtId="0" fontId="14" fillId="2" borderId="68" xfId="0" applyFont="1" applyFill="1" applyBorder="1" applyAlignment="1">
      <alignment vertical="top"/>
    </xf>
    <xf numFmtId="0" fontId="30" fillId="2" borderId="21" xfId="0" applyFont="1" applyFill="1" applyBorder="1" applyAlignment="1">
      <alignment horizontal="left" vertical="top"/>
    </xf>
    <xf numFmtId="0" fontId="14" fillId="2" borderId="21" xfId="0" applyFont="1" applyFill="1" applyBorder="1" applyAlignment="1">
      <alignment vertical="top"/>
    </xf>
    <xf numFmtId="0" fontId="14" fillId="2" borderId="72" xfId="0" applyFont="1" applyFill="1" applyBorder="1" applyAlignment="1">
      <alignment vertical="top"/>
    </xf>
    <xf numFmtId="0" fontId="14" fillId="2" borderId="94" xfId="0" applyFont="1" applyFill="1" applyBorder="1" applyAlignment="1">
      <alignment vertical="top"/>
    </xf>
    <xf numFmtId="164" fontId="14" fillId="2" borderId="69" xfId="0" applyNumberFormat="1" applyFont="1" applyFill="1" applyBorder="1" applyAlignment="1">
      <alignment horizontal="center" vertical="top"/>
    </xf>
    <xf numFmtId="165" fontId="14" fillId="2" borderId="70" xfId="3" applyNumberFormat="1" applyFont="1" applyFill="1" applyBorder="1" applyAlignment="1">
      <alignment horizontal="center" vertical="top"/>
    </xf>
    <xf numFmtId="165" fontId="14" fillId="2" borderId="71" xfId="3" applyNumberFormat="1" applyFont="1" applyFill="1" applyBorder="1" applyAlignment="1">
      <alignment horizontal="center" vertical="top"/>
    </xf>
    <xf numFmtId="3" fontId="14" fillId="2" borderId="69" xfId="0" applyNumberFormat="1" applyFont="1" applyFill="1" applyBorder="1" applyAlignment="1">
      <alignment horizontal="center" vertical="top"/>
    </xf>
    <xf numFmtId="164" fontId="30" fillId="2" borderId="22" xfId="0" applyNumberFormat="1" applyFont="1" applyFill="1" applyBorder="1" applyAlignment="1">
      <alignment horizontal="center" vertical="top"/>
    </xf>
    <xf numFmtId="165" fontId="30" fillId="2" borderId="0" xfId="3" applyNumberFormat="1" applyFont="1" applyFill="1" applyBorder="1" applyAlignment="1">
      <alignment horizontal="center" vertical="top"/>
    </xf>
    <xf numFmtId="165" fontId="30" fillId="2" borderId="20" xfId="3" applyNumberFormat="1" applyFont="1" applyFill="1" applyBorder="1" applyAlignment="1">
      <alignment horizontal="center" vertical="top"/>
    </xf>
    <xf numFmtId="3" fontId="30" fillId="2" borderId="22" xfId="0" applyNumberFormat="1" applyFont="1" applyFill="1" applyBorder="1" applyAlignment="1">
      <alignment horizontal="center" vertical="top"/>
    </xf>
    <xf numFmtId="164" fontId="14" fillId="2" borderId="22" xfId="0" applyNumberFormat="1" applyFont="1" applyFill="1" applyBorder="1" applyAlignment="1">
      <alignment horizontal="center" vertical="top"/>
    </xf>
    <xf numFmtId="165" fontId="14" fillId="2" borderId="0" xfId="3" applyNumberFormat="1" applyFont="1" applyFill="1" applyBorder="1" applyAlignment="1">
      <alignment horizontal="center" vertical="top"/>
    </xf>
    <xf numFmtId="165" fontId="14" fillId="2" borderId="20" xfId="3" applyNumberFormat="1" applyFont="1" applyFill="1" applyBorder="1" applyAlignment="1">
      <alignment horizontal="center" vertical="top"/>
    </xf>
    <xf numFmtId="3" fontId="14" fillId="2" borderId="22" xfId="0" applyNumberFormat="1" applyFont="1" applyFill="1" applyBorder="1" applyAlignment="1">
      <alignment horizontal="center" vertical="top"/>
    </xf>
    <xf numFmtId="164" fontId="14" fillId="2" borderId="73" xfId="0" applyNumberFormat="1" applyFont="1" applyFill="1" applyBorder="1" applyAlignment="1">
      <alignment horizontal="center" vertical="top"/>
    </xf>
    <xf numFmtId="165" fontId="14" fillId="2" borderId="74" xfId="3" applyNumberFormat="1" applyFont="1" applyFill="1" applyBorder="1" applyAlignment="1">
      <alignment horizontal="center" vertical="top"/>
    </xf>
    <xf numFmtId="165" fontId="14" fillId="2" borderId="75" xfId="3" applyNumberFormat="1" applyFont="1" applyFill="1" applyBorder="1" applyAlignment="1">
      <alignment horizontal="center" vertical="top"/>
    </xf>
    <xf numFmtId="3" fontId="14" fillId="2" borderId="73" xfId="0" applyNumberFormat="1" applyFont="1" applyFill="1" applyBorder="1" applyAlignment="1">
      <alignment horizontal="center" vertical="top"/>
    </xf>
    <xf numFmtId="0" fontId="18" fillId="3" borderId="82" xfId="0" applyFont="1" applyFill="1" applyBorder="1"/>
    <xf numFmtId="17" fontId="31" fillId="3" borderId="83" xfId="0" applyNumberFormat="1" applyFont="1" applyFill="1" applyBorder="1"/>
    <xf numFmtId="0" fontId="31" fillId="5" borderId="83" xfId="0" applyFont="1" applyFill="1" applyBorder="1"/>
    <xf numFmtId="17" fontId="31" fillId="3" borderId="84" xfId="0" applyNumberFormat="1" applyFont="1" applyFill="1" applyBorder="1"/>
    <xf numFmtId="0" fontId="5" fillId="2" borderId="22" xfId="0" applyFont="1" applyFill="1" applyBorder="1"/>
    <xf numFmtId="172" fontId="5" fillId="2" borderId="0" xfId="0" applyNumberFormat="1" applyFont="1" applyFill="1" applyBorder="1"/>
    <xf numFmtId="0" fontId="5" fillId="5" borderId="0" xfId="0" applyFont="1" applyFill="1" applyBorder="1"/>
    <xf numFmtId="165" fontId="5" fillId="2" borderId="0" xfId="0" applyNumberFormat="1" applyFont="1" applyFill="1" applyBorder="1"/>
    <xf numFmtId="165" fontId="5" fillId="2" borderId="20" xfId="0" applyNumberFormat="1" applyFont="1" applyFill="1" applyBorder="1"/>
    <xf numFmtId="172" fontId="18" fillId="2" borderId="0" xfId="0" applyNumberFormat="1" applyFont="1" applyFill="1" applyBorder="1"/>
    <xf numFmtId="0" fontId="18" fillId="5" borderId="0" xfId="0" applyFont="1" applyFill="1" applyBorder="1"/>
    <xf numFmtId="165" fontId="18" fillId="2" borderId="0" xfId="0" applyNumberFormat="1" applyFont="1" applyFill="1" applyBorder="1"/>
    <xf numFmtId="165" fontId="18" fillId="2" borderId="20" xfId="0" applyNumberFormat="1" applyFont="1" applyFill="1" applyBorder="1"/>
    <xf numFmtId="165" fontId="18" fillId="2" borderId="0" xfId="3" applyNumberFormat="1" applyFont="1" applyFill="1"/>
    <xf numFmtId="172" fontId="18" fillId="2" borderId="0" xfId="0" applyNumberFormat="1" applyFont="1" applyFill="1"/>
    <xf numFmtId="0" fontId="18" fillId="9" borderId="0" xfId="0" applyFont="1" applyFill="1"/>
    <xf numFmtId="172" fontId="18" fillId="9" borderId="0" xfId="2" applyNumberFormat="1" applyFont="1" applyFill="1"/>
    <xf numFmtId="165" fontId="18" fillId="9" borderId="0" xfId="3" applyNumberFormat="1" applyFont="1" applyFill="1"/>
    <xf numFmtId="0" fontId="31" fillId="3" borderId="0" xfId="0" applyFont="1" applyFill="1"/>
    <xf numFmtId="172" fontId="31" fillId="3" borderId="0" xfId="2" applyNumberFormat="1" applyFont="1" applyFill="1"/>
    <xf numFmtId="165" fontId="31" fillId="3" borderId="0" xfId="3" applyNumberFormat="1" applyFont="1" applyFill="1"/>
    <xf numFmtId="0" fontId="18" fillId="2" borderId="22" xfId="0" applyFont="1" applyFill="1" applyBorder="1" applyAlignment="1">
      <alignment horizontal="left" indent="1"/>
    </xf>
    <xf numFmtId="0" fontId="18" fillId="2" borderId="95" xfId="0" applyFont="1" applyFill="1" applyBorder="1" applyAlignment="1">
      <alignment horizontal="left" indent="1"/>
    </xf>
    <xf numFmtId="172" fontId="18" fillId="2" borderId="1" xfId="0" applyNumberFormat="1" applyFont="1" applyFill="1" applyBorder="1"/>
    <xf numFmtId="0" fontId="18" fillId="5" borderId="1" xfId="0" applyFont="1" applyFill="1" applyBorder="1"/>
    <xf numFmtId="165" fontId="18" fillId="2" borderId="1" xfId="0" applyNumberFormat="1" applyFont="1" applyFill="1" applyBorder="1"/>
    <xf numFmtId="172" fontId="5" fillId="2" borderId="97" xfId="0" applyNumberFormat="1" applyFont="1" applyFill="1" applyBorder="1"/>
    <xf numFmtId="172" fontId="18" fillId="2" borderId="22" xfId="0" applyNumberFormat="1" applyFont="1" applyFill="1" applyBorder="1"/>
    <xf numFmtId="172" fontId="18" fillId="2" borderId="95" xfId="0" applyNumberFormat="1" applyFont="1" applyFill="1" applyBorder="1"/>
    <xf numFmtId="0" fontId="26" fillId="9" borderId="0" xfId="0" applyFont="1" applyFill="1"/>
    <xf numFmtId="172" fontId="26" fillId="9" borderId="0" xfId="2" applyNumberFormat="1" applyFont="1" applyFill="1"/>
    <xf numFmtId="165" fontId="26" fillId="9" borderId="0" xfId="3" applyNumberFormat="1" applyFont="1" applyFill="1"/>
    <xf numFmtId="43" fontId="31" fillId="3" borderId="0" xfId="2" applyFont="1" applyFill="1"/>
    <xf numFmtId="0" fontId="18" fillId="9" borderId="0" xfId="0" applyFont="1" applyFill="1" applyAlignment="1">
      <alignment horizontal="left" indent="1"/>
    </xf>
    <xf numFmtId="0" fontId="31" fillId="3" borderId="0" xfId="0" applyFont="1" applyFill="1" applyAlignment="1">
      <alignment horizontal="left" indent="1"/>
    </xf>
    <xf numFmtId="0" fontId="5" fillId="9" borderId="0" xfId="0" applyFont="1" applyFill="1"/>
    <xf numFmtId="172" fontId="5" fillId="9" borderId="0" xfId="2" applyNumberFormat="1" applyFont="1" applyFill="1"/>
    <xf numFmtId="165" fontId="5" fillId="9" borderId="0" xfId="3" applyNumberFormat="1" applyFont="1" applyFill="1"/>
    <xf numFmtId="0" fontId="18" fillId="3" borderId="85" xfId="0" applyFont="1" applyFill="1" applyBorder="1"/>
    <xf numFmtId="0" fontId="31" fillId="3" borderId="86" xfId="0" applyNumberFormat="1" applyFont="1" applyFill="1" applyBorder="1"/>
    <xf numFmtId="0" fontId="31" fillId="3" borderId="80" xfId="0" applyNumberFormat="1" applyFont="1" applyFill="1" applyBorder="1"/>
    <xf numFmtId="0" fontId="31" fillId="3" borderId="81" xfId="0" applyNumberFormat="1" applyFont="1" applyFill="1" applyBorder="1"/>
    <xf numFmtId="0" fontId="5" fillId="2" borderId="85" xfId="0" applyFont="1" applyFill="1" applyBorder="1"/>
    <xf numFmtId="165" fontId="5" fillId="2" borderId="87" xfId="0" applyNumberFormat="1" applyFont="1" applyFill="1" applyBorder="1"/>
    <xf numFmtId="165" fontId="5" fillId="2" borderId="8" xfId="0" applyNumberFormat="1" applyFont="1" applyFill="1" applyBorder="1"/>
    <xf numFmtId="165" fontId="5" fillId="2" borderId="88" xfId="0" applyNumberFormat="1" applyFont="1" applyFill="1" applyBorder="1"/>
    <xf numFmtId="0" fontId="5" fillId="2" borderId="102" xfId="0" applyFont="1" applyFill="1" applyBorder="1"/>
    <xf numFmtId="165" fontId="5" fillId="2" borderId="103" xfId="0" applyNumberFormat="1" applyFont="1" applyFill="1" applyBorder="1"/>
    <xf numFmtId="165" fontId="5" fillId="2" borderId="9" xfId="0" applyNumberFormat="1" applyFont="1" applyFill="1" applyBorder="1"/>
    <xf numFmtId="165" fontId="5" fillId="2" borderId="104" xfId="0" applyNumberFormat="1" applyFont="1" applyFill="1" applyBorder="1"/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indent="1"/>
    </xf>
    <xf numFmtId="0" fontId="20" fillId="3" borderId="105" xfId="0" applyFont="1" applyFill="1" applyBorder="1" applyAlignment="1">
      <alignment horizontal="center" vertical="center"/>
    </xf>
    <xf numFmtId="0" fontId="20" fillId="3" borderId="105" xfId="0" applyFont="1" applyFill="1" applyBorder="1" applyAlignment="1">
      <alignment horizontal="center" vertical="center" wrapText="1"/>
    </xf>
    <xf numFmtId="0" fontId="21" fillId="0" borderId="106" xfId="0" applyFont="1" applyBorder="1" applyAlignment="1">
      <alignment horizontal="left" vertical="center" wrapText="1"/>
    </xf>
    <xf numFmtId="0" fontId="21" fillId="0" borderId="87" xfId="0" applyFont="1" applyBorder="1" applyAlignment="1">
      <alignment horizontal="left" vertical="center" wrapText="1"/>
    </xf>
    <xf numFmtId="0" fontId="37" fillId="0" borderId="87" xfId="0" applyFont="1" applyBorder="1" applyAlignment="1">
      <alignment vertical="center" wrapText="1"/>
    </xf>
    <xf numFmtId="0" fontId="21" fillId="0" borderId="103" xfId="0" applyFont="1" applyBorder="1" applyAlignment="1">
      <alignment horizontal="left" vertical="center" wrapText="1"/>
    </xf>
    <xf numFmtId="0" fontId="37" fillId="2" borderId="110" xfId="0" applyFont="1" applyFill="1" applyBorder="1" applyAlignment="1">
      <alignment vertical="center" wrapText="1"/>
    </xf>
    <xf numFmtId="0" fontId="37" fillId="2" borderId="112" xfId="0" applyFont="1" applyFill="1" applyBorder="1" applyAlignment="1">
      <alignment vertical="center" wrapText="1"/>
    </xf>
    <xf numFmtId="0" fontId="26" fillId="2" borderId="113" xfId="0" applyFont="1" applyFill="1" applyBorder="1" applyAlignment="1">
      <alignment horizontal="left" vertical="center"/>
    </xf>
    <xf numFmtId="0" fontId="26" fillId="2" borderId="109" xfId="0" applyFont="1" applyFill="1" applyBorder="1" applyAlignment="1">
      <alignment horizontal="center" vertical="center" wrapText="1"/>
    </xf>
    <xf numFmtId="0" fontId="26" fillId="2" borderId="108" xfId="0" applyFont="1" applyFill="1" applyBorder="1" applyAlignment="1">
      <alignment horizontal="left" vertical="center"/>
    </xf>
    <xf numFmtId="0" fontId="26" fillId="2" borderId="111" xfId="0" applyFont="1" applyFill="1" applyBorder="1" applyAlignment="1">
      <alignment horizontal="center" vertical="center" wrapText="1"/>
    </xf>
    <xf numFmtId="0" fontId="26" fillId="2" borderId="110" xfId="0" applyFont="1" applyFill="1" applyBorder="1" applyAlignment="1">
      <alignment horizontal="left" vertical="center" wrapText="1"/>
    </xf>
    <xf numFmtId="0" fontId="26" fillId="2" borderId="112" xfId="0" applyFont="1" applyFill="1" applyBorder="1" applyAlignment="1">
      <alignment horizontal="left" vertical="center" wrapText="1"/>
    </xf>
    <xf numFmtId="0" fontId="26" fillId="2" borderId="113" xfId="0" applyFont="1" applyFill="1" applyBorder="1" applyAlignment="1">
      <alignment horizontal="center" vertical="center" wrapText="1"/>
    </xf>
    <xf numFmtId="0" fontId="37" fillId="2" borderId="113" xfId="0" applyFont="1" applyFill="1" applyBorder="1" applyAlignment="1">
      <alignment vertical="center" wrapText="1"/>
    </xf>
    <xf numFmtId="0" fontId="37" fillId="2" borderId="108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0" fillId="3" borderId="117" xfId="0" applyFont="1" applyFill="1" applyBorder="1" applyAlignment="1">
      <alignment horizontal="center" vertical="center"/>
    </xf>
    <xf numFmtId="0" fontId="20" fillId="3" borderId="117" xfId="0" applyFont="1" applyFill="1" applyBorder="1" applyAlignment="1">
      <alignment vertical="center"/>
    </xf>
    <xf numFmtId="0" fontId="22" fillId="0" borderId="117" xfId="0" applyFont="1" applyBorder="1" applyAlignment="1">
      <alignment vertical="center"/>
    </xf>
    <xf numFmtId="10" fontId="21" fillId="0" borderId="117" xfId="0" applyNumberFormat="1" applyFont="1" applyBorder="1" applyAlignment="1">
      <alignment horizontal="center" vertical="center"/>
    </xf>
    <xf numFmtId="10" fontId="21" fillId="0" borderId="117" xfId="0" applyNumberFormat="1" applyFont="1" applyBorder="1" applyAlignment="1">
      <alignment vertical="center"/>
    </xf>
    <xf numFmtId="10" fontId="21" fillId="0" borderId="116" xfId="0" applyNumberFormat="1" applyFont="1" applyBorder="1" applyAlignment="1">
      <alignment horizontal="center" vertical="center"/>
    </xf>
    <xf numFmtId="10" fontId="21" fillId="0" borderId="116" xfId="0" applyNumberFormat="1" applyFont="1" applyBorder="1" applyAlignment="1">
      <alignment vertical="center"/>
    </xf>
    <xf numFmtId="0" fontId="22" fillId="0" borderId="118" xfId="0" applyFont="1" applyBorder="1" applyAlignment="1">
      <alignment vertical="center"/>
    </xf>
    <xf numFmtId="0" fontId="22" fillId="0" borderId="119" xfId="0" applyFont="1" applyBorder="1" applyAlignment="1">
      <alignment vertical="center"/>
    </xf>
    <xf numFmtId="10" fontId="21" fillId="0" borderId="120" xfId="0" applyNumberFormat="1" applyFont="1" applyBorder="1" applyAlignment="1">
      <alignment horizontal="center" vertical="center"/>
    </xf>
    <xf numFmtId="10" fontId="21" fillId="0" borderId="121" xfId="0" applyNumberFormat="1" applyFont="1" applyBorder="1" applyAlignment="1">
      <alignment horizontal="center" vertical="center"/>
    </xf>
    <xf numFmtId="10" fontId="21" fillId="0" borderId="122" xfId="0" applyNumberFormat="1" applyFont="1" applyBorder="1" applyAlignment="1">
      <alignment horizontal="center" vertical="center"/>
    </xf>
    <xf numFmtId="10" fontId="21" fillId="0" borderId="123" xfId="0" applyNumberFormat="1" applyFont="1" applyBorder="1" applyAlignment="1">
      <alignment horizontal="center" vertical="center"/>
    </xf>
    <xf numFmtId="0" fontId="20" fillId="3" borderId="122" xfId="0" applyFont="1" applyFill="1" applyBorder="1" applyAlignment="1">
      <alignment horizontal="center" vertical="center"/>
    </xf>
    <xf numFmtId="10" fontId="21" fillId="0" borderId="124" xfId="0" applyNumberFormat="1" applyFont="1" applyBorder="1" applyAlignment="1">
      <alignment horizontal="center" vertical="center"/>
    </xf>
    <xf numFmtId="0" fontId="21" fillId="8" borderId="115" xfId="0" applyFont="1" applyFill="1" applyBorder="1" applyAlignment="1">
      <alignment horizontal="center" vertical="center"/>
    </xf>
    <xf numFmtId="0" fontId="21" fillId="8" borderId="114" xfId="0" applyFont="1" applyFill="1" applyBorder="1" applyAlignment="1">
      <alignment horizontal="center" vertical="center"/>
    </xf>
    <xf numFmtId="0" fontId="21" fillId="8" borderId="125" xfId="0" applyFont="1" applyFill="1" applyBorder="1" applyAlignment="1">
      <alignment horizontal="center" vertical="center"/>
    </xf>
    <xf numFmtId="0" fontId="38" fillId="2" borderId="0" xfId="6" applyFill="1"/>
    <xf numFmtId="17" fontId="31" fillId="3" borderId="0" xfId="0" applyNumberFormat="1" applyFont="1" applyFill="1" applyAlignment="1">
      <alignment horizont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 vertical="top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vertical="top"/>
    </xf>
    <xf numFmtId="17" fontId="31" fillId="3" borderId="22" xfId="0" applyNumberFormat="1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vertical="top"/>
    </xf>
    <xf numFmtId="0" fontId="18" fillId="2" borderId="22" xfId="0" applyFont="1" applyFill="1" applyBorder="1" applyAlignment="1">
      <alignment horizontal="center" vertical="top"/>
    </xf>
    <xf numFmtId="0" fontId="18" fillId="2" borderId="95" xfId="0" applyFont="1" applyFill="1" applyBorder="1" applyAlignment="1">
      <alignment horizontal="center" vertical="top"/>
    </xf>
    <xf numFmtId="17" fontId="31" fillId="3" borderId="0" xfId="0" applyNumberFormat="1" applyFont="1" applyFill="1" applyBorder="1" applyAlignment="1">
      <alignment horizontal="center"/>
    </xf>
    <xf numFmtId="0" fontId="18" fillId="2" borderId="69" xfId="0" applyFont="1" applyFill="1" applyBorder="1" applyAlignment="1">
      <alignment horizontal="center" vertical="top"/>
    </xf>
    <xf numFmtId="0" fontId="18" fillId="2" borderId="70" xfId="0" applyFont="1" applyFill="1" applyBorder="1"/>
    <xf numFmtId="0" fontId="18" fillId="2" borderId="70" xfId="0" applyFont="1" applyFill="1" applyBorder="1" applyAlignment="1">
      <alignment horizontal="center" vertical="top"/>
    </xf>
    <xf numFmtId="0" fontId="18" fillId="2" borderId="71" xfId="0" applyFont="1" applyFill="1" applyBorder="1" applyAlignment="1">
      <alignment horizontal="center" vertical="top"/>
    </xf>
    <xf numFmtId="0" fontId="18" fillId="2" borderId="96" xfId="0" quotePrefix="1" applyFont="1" applyFill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165" fontId="3" fillId="2" borderId="0" xfId="8" applyNumberFormat="1" applyFont="1" applyFill="1" applyBorder="1" applyAlignment="1">
      <alignment horizontal="center"/>
    </xf>
    <xf numFmtId="165" fontId="3" fillId="4" borderId="0" xfId="8" applyNumberFormat="1" applyFont="1" applyFill="1" applyBorder="1" applyAlignment="1">
      <alignment horizontal="center"/>
    </xf>
    <xf numFmtId="0" fontId="12" fillId="2" borderId="0" xfId="6" applyNumberFormat="1" applyFont="1" applyFill="1" applyBorder="1" applyAlignment="1">
      <alignment horizontal="center"/>
    </xf>
    <xf numFmtId="0" fontId="12" fillId="4" borderId="0" xfId="6" applyNumberFormat="1" applyFont="1" applyFill="1" applyBorder="1" applyAlignment="1">
      <alignment horizontal="center"/>
    </xf>
    <xf numFmtId="0" fontId="39" fillId="2" borderId="0" xfId="6" applyNumberFormat="1" applyFont="1" applyFill="1" applyBorder="1" applyAlignment="1">
      <alignment horizontal="center"/>
    </xf>
    <xf numFmtId="165" fontId="40" fillId="2" borderId="0" xfId="8" applyNumberFormat="1" applyFont="1" applyFill="1" applyBorder="1" applyAlignment="1">
      <alignment horizontal="center"/>
    </xf>
    <xf numFmtId="0" fontId="39" fillId="4" borderId="0" xfId="6" applyNumberFormat="1" applyFont="1" applyFill="1" applyBorder="1" applyAlignment="1">
      <alignment horizontal="center"/>
    </xf>
    <xf numFmtId="165" fontId="40" fillId="4" borderId="0" xfId="8" applyNumberFormat="1" applyFont="1" applyFill="1" applyBorder="1" applyAlignment="1">
      <alignment horizontal="center"/>
    </xf>
    <xf numFmtId="0" fontId="20" fillId="3" borderId="128" xfId="0" applyFont="1" applyFill="1" applyBorder="1" applyAlignment="1">
      <alignment horizontal="left" vertical="center"/>
    </xf>
    <xf numFmtId="0" fontId="20" fillId="3" borderId="129" xfId="0" applyFont="1" applyFill="1" applyBorder="1" applyAlignment="1">
      <alignment horizontal="center" vertical="center"/>
    </xf>
    <xf numFmtId="0" fontId="20" fillId="3" borderId="130" xfId="0" applyFont="1" applyFill="1" applyBorder="1" applyAlignment="1">
      <alignment horizontal="center" vertical="center"/>
    </xf>
    <xf numFmtId="0" fontId="21" fillId="0" borderId="131" xfId="0" applyFont="1" applyBorder="1" applyAlignment="1">
      <alignment horizontal="left" vertical="center"/>
    </xf>
    <xf numFmtId="0" fontId="20" fillId="11" borderId="132" xfId="0" applyFont="1" applyFill="1" applyBorder="1" applyAlignment="1">
      <alignment horizontal="center" vertical="center"/>
    </xf>
    <xf numFmtId="0" fontId="20" fillId="12" borderId="132" xfId="0" applyFont="1" applyFill="1" applyBorder="1" applyAlignment="1">
      <alignment horizontal="center" vertical="center"/>
    </xf>
    <xf numFmtId="0" fontId="20" fillId="10" borderId="132" xfId="0" applyFont="1" applyFill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20" fillId="3" borderId="131" xfId="0" applyFont="1" applyFill="1" applyBorder="1" applyAlignment="1">
      <alignment horizontal="left" vertical="center"/>
    </xf>
    <xf numFmtId="0" fontId="20" fillId="3" borderId="132" xfId="0" applyFont="1" applyFill="1" applyBorder="1" applyAlignment="1">
      <alignment horizontal="center" vertical="center"/>
    </xf>
    <xf numFmtId="0" fontId="20" fillId="3" borderId="133" xfId="0" applyFont="1" applyFill="1" applyBorder="1" applyAlignment="1">
      <alignment horizontal="center" vertical="center"/>
    </xf>
    <xf numFmtId="0" fontId="20" fillId="13" borderId="132" xfId="0" applyFont="1" applyFill="1" applyBorder="1" applyAlignment="1">
      <alignment horizontal="center" vertical="center"/>
    </xf>
    <xf numFmtId="0" fontId="20" fillId="13" borderId="133" xfId="0" applyFont="1" applyFill="1" applyBorder="1" applyAlignment="1">
      <alignment horizontal="center" vertical="center"/>
    </xf>
    <xf numFmtId="0" fontId="21" fillId="0" borderId="134" xfId="0" applyFont="1" applyBorder="1" applyAlignment="1">
      <alignment horizontal="left" vertical="center"/>
    </xf>
    <xf numFmtId="0" fontId="20" fillId="10" borderId="135" xfId="0" applyFont="1" applyFill="1" applyBorder="1" applyAlignment="1">
      <alignment horizontal="center" vertical="center"/>
    </xf>
    <xf numFmtId="0" fontId="20" fillId="13" borderId="135" xfId="0" applyFont="1" applyFill="1" applyBorder="1" applyAlignment="1">
      <alignment horizontal="center" vertical="center"/>
    </xf>
    <xf numFmtId="0" fontId="20" fillId="13" borderId="136" xfId="0" applyFont="1" applyFill="1" applyBorder="1" applyAlignment="1">
      <alignment horizontal="center" vertical="center"/>
    </xf>
    <xf numFmtId="0" fontId="14" fillId="2" borderId="132" xfId="0" applyFont="1" applyFill="1" applyBorder="1" applyAlignment="1">
      <alignment horizontal="center" vertical="center"/>
    </xf>
    <xf numFmtId="0" fontId="14" fillId="2" borderId="13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2" fillId="2" borderId="25" xfId="0" applyFont="1" applyFill="1" applyBorder="1" applyAlignment="1">
      <alignment horizontal="left" vertical="center"/>
    </xf>
    <xf numFmtId="0" fontId="20" fillId="3" borderId="107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/>
    </xf>
    <xf numFmtId="172" fontId="3" fillId="4" borderId="0" xfId="2" applyNumberFormat="1" applyFont="1" applyFill="1"/>
    <xf numFmtId="172" fontId="3" fillId="2" borderId="0" xfId="2" applyNumberFormat="1" applyFont="1" applyFill="1"/>
    <xf numFmtId="172" fontId="3" fillId="2" borderId="0" xfId="0" applyNumberFormat="1" applyFont="1" applyFill="1"/>
    <xf numFmtId="165" fontId="3" fillId="4" borderId="0" xfId="3" applyNumberFormat="1" applyFont="1" applyFill="1"/>
    <xf numFmtId="172" fontId="3" fillId="4" borderId="0" xfId="0" applyNumberFormat="1" applyFont="1" applyFill="1"/>
    <xf numFmtId="165" fontId="3" fillId="2" borderId="0" xfId="3" applyNumberFormat="1" applyFont="1" applyFill="1"/>
    <xf numFmtId="17" fontId="3" fillId="4" borderId="1" xfId="0" applyNumberFormat="1" applyFont="1" applyFill="1" applyBorder="1"/>
    <xf numFmtId="172" fontId="3" fillId="4" borderId="1" xfId="2" applyNumberFormat="1" applyFont="1" applyFill="1" applyBorder="1"/>
    <xf numFmtId="172" fontId="3" fillId="4" borderId="1" xfId="0" applyNumberFormat="1" applyFont="1" applyFill="1" applyBorder="1"/>
    <xf numFmtId="165" fontId="3" fillId="4" borderId="1" xfId="3" applyNumberFormat="1" applyFont="1" applyFill="1" applyBorder="1"/>
    <xf numFmtId="172" fontId="3" fillId="4" borderId="0" xfId="0" applyNumberFormat="1" applyFont="1" applyFill="1" applyBorder="1"/>
    <xf numFmtId="172" fontId="3" fillId="2" borderId="1" xfId="0" applyNumberFormat="1" applyFont="1" applyFill="1" applyBorder="1"/>
    <xf numFmtId="17" fontId="2" fillId="2" borderId="0" xfId="0" applyNumberFormat="1" applyFont="1" applyFill="1"/>
    <xf numFmtId="174" fontId="3" fillId="2" borderId="0" xfId="0" applyNumberFormat="1" applyFont="1" applyFill="1"/>
    <xf numFmtId="165" fontId="3" fillId="2" borderId="0" xfId="0" applyNumberFormat="1" applyFont="1" applyFill="1"/>
    <xf numFmtId="17" fontId="2" fillId="4" borderId="0" xfId="0" applyNumberFormat="1" applyFont="1" applyFill="1"/>
    <xf numFmtId="174" fontId="3" fillId="4" borderId="0" xfId="0" applyNumberFormat="1" applyFont="1" applyFill="1"/>
    <xf numFmtId="17" fontId="2" fillId="4" borderId="1" xfId="0" applyNumberFormat="1" applyFont="1" applyFill="1" applyBorder="1"/>
    <xf numFmtId="174" fontId="3" fillId="4" borderId="1" xfId="0" applyNumberFormat="1" applyFont="1" applyFill="1" applyBorder="1"/>
    <xf numFmtId="175" fontId="2" fillId="2" borderId="0" xfId="2" applyNumberFormat="1" applyFont="1" applyFill="1"/>
    <xf numFmtId="175" fontId="2" fillId="4" borderId="0" xfId="2" applyNumberFormat="1" applyFont="1" applyFill="1"/>
    <xf numFmtId="175" fontId="2" fillId="4" borderId="1" xfId="2" applyNumberFormat="1" applyFont="1" applyFill="1" applyBorder="1"/>
    <xf numFmtId="0" fontId="1" fillId="2" borderId="0" xfId="0" applyFont="1" applyFill="1" applyAlignment="1">
      <alignment horizontal="left" vertical="center"/>
    </xf>
    <xf numFmtId="165" fontId="3" fillId="4" borderId="0" xfId="3" applyNumberFormat="1" applyFont="1" applyFill="1" applyAlignment="1">
      <alignment horizontal="right"/>
    </xf>
    <xf numFmtId="165" fontId="3" fillId="2" borderId="0" xfId="3" applyNumberFormat="1" applyFont="1" applyFill="1" applyAlignment="1">
      <alignment horizontal="right"/>
    </xf>
    <xf numFmtId="165" fontId="3" fillId="4" borderId="1" xfId="3" applyNumberFormat="1" applyFont="1" applyFill="1" applyBorder="1" applyAlignment="1">
      <alignment horizontal="right"/>
    </xf>
    <xf numFmtId="172" fontId="3" fillId="2" borderId="1" xfId="2" applyNumberFormat="1" applyFont="1" applyFill="1" applyBorder="1"/>
    <xf numFmtId="0" fontId="42" fillId="0" borderId="0" xfId="0" applyFont="1" applyAlignment="1">
      <alignment horizontal="left" vertical="center" readingOrder="1"/>
    </xf>
    <xf numFmtId="4" fontId="3" fillId="2" borderId="0" xfId="2" applyNumberFormat="1" applyFont="1" applyFill="1"/>
    <xf numFmtId="4" fontId="3" fillId="4" borderId="0" xfId="2" applyNumberFormat="1" applyFont="1" applyFill="1"/>
    <xf numFmtId="4" fontId="3" fillId="2" borderId="1" xfId="2" applyNumberFormat="1" applyFont="1" applyFill="1" applyBorder="1"/>
    <xf numFmtId="17" fontId="2" fillId="2" borderId="1" xfId="0" applyNumberFormat="1" applyFont="1" applyFill="1" applyBorder="1"/>
    <xf numFmtId="0" fontId="3" fillId="2" borderId="22" xfId="0" applyFont="1" applyFill="1" applyBorder="1"/>
    <xf numFmtId="0" fontId="3" fillId="4" borderId="22" xfId="0" applyFont="1" applyFill="1" applyBorder="1"/>
    <xf numFmtId="0" fontId="3" fillId="4" borderId="0" xfId="0" applyFont="1" applyFill="1" applyBorder="1"/>
    <xf numFmtId="172" fontId="3" fillId="4" borderId="22" xfId="0" applyNumberFormat="1" applyFont="1" applyFill="1" applyBorder="1"/>
    <xf numFmtId="172" fontId="3" fillId="2" borderId="22" xfId="0" applyNumberFormat="1" applyFont="1" applyFill="1" applyBorder="1"/>
    <xf numFmtId="172" fontId="3" fillId="2" borderId="0" xfId="0" applyNumberFormat="1" applyFont="1" applyFill="1" applyBorder="1"/>
    <xf numFmtId="172" fontId="3" fillId="2" borderId="95" xfId="0" applyNumberFormat="1" applyFont="1" applyFill="1" applyBorder="1"/>
    <xf numFmtId="17" fontId="2" fillId="2" borderId="20" xfId="0" applyNumberFormat="1" applyFont="1" applyFill="1" applyBorder="1"/>
    <xf numFmtId="17" fontId="2" fillId="4" borderId="20" xfId="0" applyNumberFormat="1" applyFont="1" applyFill="1" applyBorder="1"/>
    <xf numFmtId="17" fontId="2" fillId="2" borderId="96" xfId="0" applyNumberFormat="1" applyFont="1" applyFill="1" applyBorder="1"/>
    <xf numFmtId="0" fontId="1" fillId="2" borderId="20" xfId="0" applyFont="1" applyFill="1" applyBorder="1"/>
    <xf numFmtId="0" fontId="13" fillId="2" borderId="0" xfId="6" applyFont="1" applyFill="1"/>
    <xf numFmtId="0" fontId="13" fillId="2" borderId="0" xfId="6" applyFont="1" applyFill="1" applyBorder="1"/>
    <xf numFmtId="0" fontId="39" fillId="4" borderId="1" xfId="6" applyNumberFormat="1" applyFont="1" applyFill="1" applyBorder="1" applyAlignment="1">
      <alignment horizontal="center"/>
    </xf>
    <xf numFmtId="165" fontId="40" fillId="4" borderId="1" xfId="8" applyNumberFormat="1" applyFont="1" applyFill="1" applyBorder="1" applyAlignment="1">
      <alignment horizontal="center"/>
    </xf>
    <xf numFmtId="0" fontId="41" fillId="2" borderId="0" xfId="6" applyFont="1" applyFill="1"/>
    <xf numFmtId="4" fontId="3" fillId="2" borderId="22" xfId="0" applyNumberFormat="1" applyFont="1" applyFill="1" applyBorder="1"/>
    <xf numFmtId="0" fontId="22" fillId="2" borderId="0" xfId="0" applyFont="1" applyFill="1" applyBorder="1" applyAlignment="1">
      <alignment vertical="center"/>
    </xf>
    <xf numFmtId="0" fontId="12" fillId="2" borderId="0" xfId="1" applyFont="1" applyFill="1"/>
    <xf numFmtId="17" fontId="2" fillId="4" borderId="1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43" fillId="0" borderId="0" xfId="0" applyFont="1" applyAlignment="1">
      <alignment horizontal="left" vertical="center" readingOrder="1"/>
    </xf>
    <xf numFmtId="168" fontId="3" fillId="2" borderId="0" xfId="0" applyNumberFormat="1" applyFont="1" applyFill="1"/>
    <xf numFmtId="173" fontId="3" fillId="2" borderId="0" xfId="0" applyNumberFormat="1" applyFont="1" applyFill="1"/>
    <xf numFmtId="0" fontId="42" fillId="2" borderId="0" xfId="0" applyFont="1" applyFill="1" applyAlignment="1">
      <alignment horizontal="left" vertical="center" readingOrder="1"/>
    </xf>
    <xf numFmtId="4" fontId="3" fillId="2" borderId="0" xfId="0" applyNumberFormat="1" applyFont="1" applyFill="1" applyAlignment="1">
      <alignment wrapText="1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readingOrder="1"/>
    </xf>
    <xf numFmtId="170" fontId="3" fillId="2" borderId="0" xfId="0" applyNumberFormat="1" applyFont="1" applyFill="1"/>
    <xf numFmtId="10" fontId="3" fillId="2" borderId="0" xfId="0" applyNumberFormat="1" applyFont="1" applyFill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10" fontId="3" fillId="4" borderId="1" xfId="0" applyNumberFormat="1" applyFont="1" applyFill="1" applyBorder="1"/>
    <xf numFmtId="1" fontId="3" fillId="2" borderId="0" xfId="0" applyNumberFormat="1" applyFont="1" applyFill="1" applyAlignment="1">
      <alignment horizontal="center"/>
    </xf>
    <xf numFmtId="0" fontId="26" fillId="2" borderId="0" xfId="6" applyFont="1" applyFill="1"/>
    <xf numFmtId="0" fontId="0" fillId="0" borderId="0" xfId="0" applyFont="1"/>
    <xf numFmtId="0" fontId="18" fillId="0" borderId="0" xfId="0" applyFont="1"/>
    <xf numFmtId="0" fontId="35" fillId="2" borderId="0" xfId="0" applyFont="1" applyFill="1"/>
    <xf numFmtId="17" fontId="18" fillId="2" borderId="0" xfId="0" applyNumberFormat="1" applyFont="1" applyFill="1"/>
    <xf numFmtId="172" fontId="18" fillId="2" borderId="0" xfId="2" applyNumberFormat="1" applyFont="1" applyFill="1"/>
    <xf numFmtId="0" fontId="30" fillId="2" borderId="0" xfId="0" applyFont="1" applyFill="1" applyBorder="1" applyAlignment="1">
      <alignment vertical="center"/>
    </xf>
    <xf numFmtId="164" fontId="45" fillId="2" borderId="0" xfId="0" applyNumberFormat="1" applyFont="1" applyFill="1" applyBorder="1" applyAlignment="1">
      <alignment horizontal="right" vertical="center"/>
    </xf>
    <xf numFmtId="165" fontId="45" fillId="2" borderId="0" xfId="3" applyNumberFormat="1" applyFont="1" applyFill="1" applyBorder="1" applyAlignment="1">
      <alignment horizontal="right" vertical="center"/>
    </xf>
    <xf numFmtId="172" fontId="18" fillId="2" borderId="0" xfId="2" applyNumberFormat="1" applyFont="1" applyFill="1" applyBorder="1"/>
    <xf numFmtId="0" fontId="37" fillId="2" borderId="0" xfId="0" applyFont="1" applyFill="1" applyAlignment="1">
      <alignment vertical="center" wrapText="1"/>
    </xf>
    <xf numFmtId="0" fontId="5" fillId="0" borderId="16" xfId="0" applyFont="1" applyBorder="1"/>
    <xf numFmtId="0" fontId="14" fillId="2" borderId="16" xfId="0" applyFont="1" applyFill="1" applyBorder="1" applyAlignment="1">
      <alignment horizontal="center" vertical="center"/>
    </xf>
    <xf numFmtId="0" fontId="18" fillId="2" borderId="17" xfId="0" applyFont="1" applyFill="1" applyBorder="1"/>
    <xf numFmtId="2" fontId="18" fillId="2" borderId="98" xfId="0" applyNumberFormat="1" applyFont="1" applyFill="1" applyBorder="1"/>
    <xf numFmtId="2" fontId="18" fillId="2" borderId="17" xfId="0" applyNumberFormat="1" applyFont="1" applyFill="1" applyBorder="1"/>
    <xf numFmtId="2" fontId="18" fillId="2" borderId="40" xfId="0" applyNumberFormat="1" applyFont="1" applyFill="1" applyBorder="1"/>
    <xf numFmtId="2" fontId="21" fillId="6" borderId="39" xfId="0" applyNumberFormat="1" applyFont="1" applyFill="1" applyBorder="1" applyAlignment="1">
      <alignment horizontal="center" vertical="center"/>
    </xf>
    <xf numFmtId="2" fontId="21" fillId="6" borderId="17" xfId="0" applyNumberFormat="1" applyFont="1" applyFill="1" applyBorder="1" applyAlignment="1">
      <alignment horizontal="center" vertical="center"/>
    </xf>
    <xf numFmtId="2" fontId="21" fillId="6" borderId="40" xfId="0" applyNumberFormat="1" applyFont="1" applyFill="1" applyBorder="1" applyAlignment="1">
      <alignment horizontal="center" vertical="center"/>
    </xf>
    <xf numFmtId="2" fontId="26" fillId="5" borderId="17" xfId="0" applyNumberFormat="1" applyFont="1" applyFill="1" applyBorder="1" applyAlignment="1">
      <alignment horizontal="center" vertical="center"/>
    </xf>
    <xf numFmtId="2" fontId="26" fillId="9" borderId="39" xfId="0" applyNumberFormat="1" applyFont="1" applyFill="1" applyBorder="1" applyAlignment="1">
      <alignment horizontal="center" vertical="center"/>
    </xf>
    <xf numFmtId="2" fontId="26" fillId="9" borderId="17" xfId="0" applyNumberFormat="1" applyFont="1" applyFill="1" applyBorder="1" applyAlignment="1">
      <alignment horizontal="center" vertical="center"/>
    </xf>
    <xf numFmtId="2" fontId="21" fillId="9" borderId="17" xfId="0" applyNumberFormat="1" applyFont="1" applyFill="1" applyBorder="1" applyAlignment="1">
      <alignment horizontal="center" vertical="center"/>
    </xf>
    <xf numFmtId="2" fontId="18" fillId="2" borderId="22" xfId="0" applyNumberFormat="1" applyFont="1" applyFill="1" applyBorder="1"/>
    <xf numFmtId="2" fontId="18" fillId="2" borderId="0" xfId="0" applyNumberFormat="1" applyFont="1" applyFill="1" applyBorder="1"/>
    <xf numFmtId="2" fontId="18" fillId="2" borderId="42" xfId="0" applyNumberFormat="1" applyFont="1" applyFill="1" applyBorder="1"/>
    <xf numFmtId="2" fontId="21" fillId="6" borderId="41" xfId="0" applyNumberFormat="1" applyFont="1" applyFill="1" applyBorder="1" applyAlignment="1">
      <alignment horizontal="center" vertical="center"/>
    </xf>
    <xf numFmtId="2" fontId="21" fillId="6" borderId="0" xfId="0" applyNumberFormat="1" applyFont="1" applyFill="1" applyBorder="1" applyAlignment="1">
      <alignment horizontal="center" vertical="center"/>
    </xf>
    <xf numFmtId="2" fontId="21" fillId="6" borderId="42" xfId="0" applyNumberFormat="1" applyFont="1" applyFill="1" applyBorder="1" applyAlignment="1">
      <alignment horizontal="center" vertical="center"/>
    </xf>
    <xf numFmtId="2" fontId="26" fillId="5" borderId="0" xfId="0" applyNumberFormat="1" applyFont="1" applyFill="1" applyBorder="1" applyAlignment="1">
      <alignment horizontal="center" vertical="center"/>
    </xf>
    <xf numFmtId="2" fontId="26" fillId="9" borderId="41" xfId="0" applyNumberFormat="1" applyFont="1" applyFill="1" applyBorder="1" applyAlignment="1">
      <alignment horizontal="center" vertical="center"/>
    </xf>
    <xf numFmtId="2" fontId="26" fillId="9" borderId="0" xfId="0" applyNumberFormat="1" applyFont="1" applyFill="1" applyBorder="1" applyAlignment="1">
      <alignment horizontal="center" vertical="center"/>
    </xf>
    <xf numFmtId="2" fontId="21" fillId="9" borderId="0" xfId="0" applyNumberFormat="1" applyFont="1" applyFill="1" applyBorder="1" applyAlignment="1">
      <alignment horizontal="center" vertical="center"/>
    </xf>
    <xf numFmtId="167" fontId="18" fillId="2" borderId="0" xfId="0" applyNumberFormat="1" applyFont="1" applyFill="1"/>
    <xf numFmtId="0" fontId="18" fillId="2" borderId="99" xfId="0" applyFont="1" applyFill="1" applyBorder="1"/>
    <xf numFmtId="2" fontId="21" fillId="6" borderId="44" xfId="0" applyNumberFormat="1" applyFont="1" applyFill="1" applyBorder="1" applyAlignment="1">
      <alignment horizontal="center" vertical="center"/>
    </xf>
    <xf numFmtId="2" fontId="21" fillId="6" borderId="43" xfId="0" applyNumberFormat="1" applyFont="1" applyFill="1" applyBorder="1" applyAlignment="1">
      <alignment horizontal="center" vertical="center"/>
    </xf>
    <xf numFmtId="2" fontId="21" fillId="6" borderId="45" xfId="0" applyNumberFormat="1" applyFont="1" applyFill="1" applyBorder="1" applyAlignment="1">
      <alignment horizontal="center" vertical="center"/>
    </xf>
    <xf numFmtId="2" fontId="26" fillId="9" borderId="44" xfId="0" applyNumberFormat="1" applyFont="1" applyFill="1" applyBorder="1" applyAlignment="1">
      <alignment horizontal="center" vertical="center"/>
    </xf>
    <xf numFmtId="2" fontId="26" fillId="9" borderId="4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8" fillId="2" borderId="100" xfId="0" applyFont="1" applyFill="1" applyBorder="1"/>
    <xf numFmtId="2" fontId="18" fillId="2" borderId="101" xfId="0" applyNumberFormat="1" applyFont="1" applyFill="1" applyBorder="1"/>
    <xf numFmtId="2" fontId="18" fillId="2" borderId="46" xfId="0" applyNumberFormat="1" applyFont="1" applyFill="1" applyBorder="1"/>
    <xf numFmtId="2" fontId="18" fillId="2" borderId="48" xfId="0" applyNumberFormat="1" applyFont="1" applyFill="1" applyBorder="1"/>
    <xf numFmtId="2" fontId="21" fillId="6" borderId="47" xfId="0" applyNumberFormat="1" applyFont="1" applyFill="1" applyBorder="1" applyAlignment="1">
      <alignment horizontal="center" vertical="center"/>
    </xf>
    <xf numFmtId="2" fontId="21" fillId="6" borderId="46" xfId="0" applyNumberFormat="1" applyFont="1" applyFill="1" applyBorder="1" applyAlignment="1">
      <alignment horizontal="center" vertical="center"/>
    </xf>
    <xf numFmtId="2" fontId="21" fillId="6" borderId="48" xfId="0" applyNumberFormat="1" applyFont="1" applyFill="1" applyBorder="1" applyAlignment="1">
      <alignment horizontal="center" vertical="center"/>
    </xf>
    <xf numFmtId="2" fontId="26" fillId="5" borderId="47" xfId="0" applyNumberFormat="1" applyFont="1" applyFill="1" applyBorder="1" applyAlignment="1">
      <alignment horizontal="center" vertical="center"/>
    </xf>
    <xf numFmtId="2" fontId="26" fillId="5" borderId="46" xfId="0" applyNumberFormat="1" applyFont="1" applyFill="1" applyBorder="1" applyAlignment="1">
      <alignment horizontal="center" vertical="center"/>
    </xf>
    <xf numFmtId="2" fontId="26" fillId="9" borderId="47" xfId="0" applyNumberFormat="1" applyFont="1" applyFill="1" applyBorder="1" applyAlignment="1">
      <alignment horizontal="center" vertical="center"/>
    </xf>
    <xf numFmtId="2" fontId="26" fillId="9" borderId="46" xfId="0" applyNumberFormat="1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left" vertical="center" indent="2"/>
    </xf>
    <xf numFmtId="0" fontId="26" fillId="2" borderId="51" xfId="0" applyFont="1" applyFill="1" applyBorder="1" applyAlignment="1">
      <alignment horizontal="left" vertical="center" indent="3"/>
    </xf>
    <xf numFmtId="0" fontId="26" fillId="2" borderId="52" xfId="0" applyFont="1" applyFill="1" applyBorder="1" applyAlignment="1">
      <alignment horizontal="left" vertical="center" indent="3"/>
    </xf>
    <xf numFmtId="0" fontId="46" fillId="3" borderId="53" xfId="0" applyFont="1" applyFill="1" applyBorder="1" applyAlignment="1">
      <alignment horizontal="center" vertical="center"/>
    </xf>
    <xf numFmtId="0" fontId="46" fillId="3" borderId="54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 textRotation="90"/>
    </xf>
    <xf numFmtId="0" fontId="19" fillId="4" borderId="17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46" fillId="3" borderId="55" xfId="0" applyFont="1" applyFill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165" fontId="22" fillId="0" borderId="49" xfId="3" applyNumberFormat="1" applyFont="1" applyBorder="1" applyAlignment="1">
      <alignment horizontal="center" vertical="center" wrapText="1"/>
    </xf>
    <xf numFmtId="165" fontId="22" fillId="0" borderId="49" xfId="0" applyNumberFormat="1" applyFont="1" applyBorder="1" applyAlignment="1">
      <alignment horizontal="center" vertical="center" wrapText="1"/>
    </xf>
    <xf numFmtId="165" fontId="22" fillId="7" borderId="49" xfId="0" applyNumberFormat="1" applyFont="1" applyFill="1" applyBorder="1" applyAlignment="1">
      <alignment horizontal="center" vertical="center" wrapText="1"/>
    </xf>
    <xf numFmtId="165" fontId="22" fillId="7" borderId="50" xfId="0" applyNumberFormat="1" applyFont="1" applyFill="1" applyBorder="1" applyAlignment="1">
      <alignment horizontal="center" vertical="center" wrapText="1"/>
    </xf>
    <xf numFmtId="165" fontId="21" fillId="0" borderId="49" xfId="0" applyNumberFormat="1" applyFont="1" applyBorder="1" applyAlignment="1">
      <alignment horizontal="center" vertical="center" wrapText="1"/>
    </xf>
    <xf numFmtId="165" fontId="21" fillId="7" borderId="49" xfId="0" applyNumberFormat="1" applyFont="1" applyFill="1" applyBorder="1" applyAlignment="1">
      <alignment horizontal="center" vertical="center" wrapText="1"/>
    </xf>
    <xf numFmtId="165" fontId="21" fillId="7" borderId="50" xfId="0" applyNumberFormat="1" applyFont="1" applyFill="1" applyBorder="1" applyAlignment="1">
      <alignment horizontal="center" vertical="center" wrapText="1"/>
    </xf>
    <xf numFmtId="165" fontId="22" fillId="0" borderId="52" xfId="0" applyNumberFormat="1" applyFont="1" applyBorder="1" applyAlignment="1">
      <alignment horizontal="center" vertical="center" wrapText="1"/>
    </xf>
    <xf numFmtId="165" fontId="22" fillId="7" borderId="52" xfId="0" applyNumberFormat="1" applyFont="1" applyFill="1" applyBorder="1" applyAlignment="1">
      <alignment horizontal="center" vertical="center" wrapText="1"/>
    </xf>
    <xf numFmtId="165" fontId="22" fillId="7" borderId="4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indent="4"/>
    </xf>
    <xf numFmtId="4" fontId="3" fillId="4" borderId="22" xfId="0" applyNumberFormat="1" applyFont="1" applyFill="1" applyBorder="1"/>
    <xf numFmtId="4" fontId="3" fillId="4" borderId="0" xfId="0" applyNumberFormat="1" applyFont="1" applyFill="1" applyBorder="1"/>
    <xf numFmtId="0" fontId="2" fillId="4" borderId="0" xfId="0" applyFont="1" applyFill="1" applyBorder="1" applyAlignment="1">
      <alignment horizontal="left" vertical="center" indent="4"/>
    </xf>
    <xf numFmtId="0" fontId="2" fillId="4" borderId="1" xfId="0" applyFont="1" applyFill="1" applyBorder="1" applyAlignment="1">
      <alignment horizontal="left" vertical="center" indent="4"/>
    </xf>
    <xf numFmtId="4" fontId="3" fillId="4" borderId="95" xfId="0" applyNumberFormat="1" applyFont="1" applyFill="1" applyBorder="1"/>
    <xf numFmtId="4" fontId="3" fillId="4" borderId="1" xfId="0" applyNumberFormat="1" applyFont="1" applyFill="1" applyBorder="1"/>
    <xf numFmtId="4" fontId="3" fillId="2" borderId="0" xfId="0" applyNumberFormat="1" applyFont="1" applyFill="1" applyBorder="1"/>
    <xf numFmtId="4" fontId="3" fillId="9" borderId="0" xfId="0" applyNumberFormat="1" applyFont="1" applyFill="1" applyBorder="1"/>
    <xf numFmtId="0" fontId="4" fillId="14" borderId="0" xfId="0" applyNumberFormat="1" applyFont="1" applyFill="1" applyAlignment="1">
      <alignment horizontal="center" vertical="top" wrapText="1"/>
    </xf>
    <xf numFmtId="4" fontId="2" fillId="2" borderId="0" xfId="0" applyNumberFormat="1" applyFont="1" applyFill="1" applyBorder="1"/>
    <xf numFmtId="4" fontId="3" fillId="9" borderId="149" xfId="0" applyNumberFormat="1" applyFont="1" applyFill="1" applyBorder="1"/>
    <xf numFmtId="0" fontId="4" fillId="3" borderId="14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4" xfId="0" applyFont="1" applyFill="1" applyBorder="1" applyAlignment="1">
      <alignment horizontal="center" vertical="center" wrapText="1"/>
    </xf>
    <xf numFmtId="0" fontId="4" fillId="3" borderId="145" xfId="0" applyFont="1" applyFill="1" applyBorder="1" applyAlignment="1">
      <alignment horizontal="center" vertical="center" wrapText="1"/>
    </xf>
    <xf numFmtId="0" fontId="4" fillId="3" borderId="14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40" xfId="0" applyFont="1" applyFill="1" applyBorder="1" applyAlignment="1">
      <alignment horizontal="center" vertical="center" wrapText="1"/>
    </xf>
    <xf numFmtId="165" fontId="3" fillId="4" borderId="153" xfId="8" applyNumberFormat="1" applyFont="1" applyFill="1" applyBorder="1" applyAlignment="1">
      <alignment horizontal="center"/>
    </xf>
    <xf numFmtId="165" fontId="3" fillId="2" borderId="153" xfId="8" applyNumberFormat="1" applyFont="1" applyFill="1" applyBorder="1" applyAlignment="1">
      <alignment horizontal="center"/>
    </xf>
    <xf numFmtId="165" fontId="40" fillId="2" borderId="153" xfId="8" applyNumberFormat="1" applyFont="1" applyFill="1" applyBorder="1" applyAlignment="1">
      <alignment horizontal="center"/>
    </xf>
    <xf numFmtId="165" fontId="40" fillId="4" borderId="153" xfId="8" applyNumberFormat="1" applyFont="1" applyFill="1" applyBorder="1" applyAlignment="1">
      <alignment horizontal="center"/>
    </xf>
    <xf numFmtId="165" fontId="40" fillId="4" borderId="154" xfId="8" applyNumberFormat="1" applyFont="1" applyFill="1" applyBorder="1" applyAlignment="1">
      <alignment horizontal="center"/>
    </xf>
    <xf numFmtId="0" fontId="4" fillId="3" borderId="156" xfId="6" applyNumberFormat="1" applyFont="1" applyFill="1" applyBorder="1" applyAlignment="1">
      <alignment horizontal="center" vertical="center" wrapText="1"/>
    </xf>
    <xf numFmtId="0" fontId="4" fillId="3" borderId="155" xfId="6" applyNumberFormat="1" applyFont="1" applyFill="1" applyBorder="1" applyAlignment="1">
      <alignment horizontal="center" vertical="center" wrapText="1"/>
    </xf>
    <xf numFmtId="3" fontId="22" fillId="7" borderId="49" xfId="0" applyNumberFormat="1" applyFont="1" applyFill="1" applyBorder="1" applyAlignment="1">
      <alignment horizontal="center" vertical="center" wrapText="1"/>
    </xf>
    <xf numFmtId="3" fontId="21" fillId="7" borderId="49" xfId="0" applyNumberFormat="1" applyFont="1" applyFill="1" applyBorder="1" applyAlignment="1">
      <alignment horizontal="center" vertical="center" wrapText="1"/>
    </xf>
    <xf numFmtId="3" fontId="22" fillId="7" borderId="52" xfId="0" applyNumberFormat="1" applyFont="1" applyFill="1" applyBorder="1" applyAlignment="1">
      <alignment horizontal="center" vertical="center" wrapText="1"/>
    </xf>
    <xf numFmtId="3" fontId="14" fillId="7" borderId="49" xfId="0" applyNumberFormat="1" applyFont="1" applyFill="1" applyBorder="1" applyAlignment="1">
      <alignment horizontal="center" vertical="center" wrapText="1"/>
    </xf>
    <xf numFmtId="3" fontId="26" fillId="7" borderId="49" xfId="0" applyNumberFormat="1" applyFont="1" applyFill="1" applyBorder="1" applyAlignment="1">
      <alignment horizontal="center" vertical="center" wrapText="1"/>
    </xf>
    <xf numFmtId="3" fontId="14" fillId="7" borderId="52" xfId="0" applyNumberFormat="1" applyFont="1" applyFill="1" applyBorder="1" applyAlignment="1">
      <alignment horizontal="center" vertical="center" wrapText="1"/>
    </xf>
    <xf numFmtId="10" fontId="18" fillId="2" borderId="0" xfId="3" applyNumberFormat="1" applyFont="1" applyFill="1" applyBorder="1"/>
    <xf numFmtId="3" fontId="18" fillId="2" borderId="0" xfId="0" applyNumberFormat="1" applyFont="1" applyFill="1"/>
    <xf numFmtId="0" fontId="22" fillId="2" borderId="159" xfId="0" applyFont="1" applyFill="1" applyBorder="1" applyAlignment="1">
      <alignment horizontal="left" vertical="center"/>
    </xf>
    <xf numFmtId="3" fontId="22" fillId="2" borderId="159" xfId="0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top" wrapText="1"/>
    </xf>
    <xf numFmtId="0" fontId="12" fillId="2" borderId="0" xfId="1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left" vertical="top" wrapText="1"/>
    </xf>
    <xf numFmtId="0" fontId="12" fillId="0" borderId="2" xfId="1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4" fillId="3" borderId="14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7" xfId="0" applyFont="1" applyFill="1" applyBorder="1" applyAlignment="1">
      <alignment horizontal="center" vertical="center"/>
    </xf>
    <xf numFmtId="0" fontId="4" fillId="3" borderId="14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5" fillId="3" borderId="143" xfId="0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150" xfId="0" applyFont="1" applyFill="1" applyBorder="1" applyAlignment="1">
      <alignment horizontal="center"/>
    </xf>
    <xf numFmtId="0" fontId="4" fillId="3" borderId="15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5" fillId="3" borderId="93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14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41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143" xfId="0" applyFont="1" applyFill="1" applyBorder="1" applyAlignment="1">
      <alignment horizontal="center" vertical="center"/>
    </xf>
    <xf numFmtId="0" fontId="25" fillId="3" borderId="93" xfId="0" applyFont="1" applyFill="1" applyBorder="1" applyAlignment="1">
      <alignment horizontal="left" wrapText="1"/>
    </xf>
    <xf numFmtId="0" fontId="4" fillId="3" borderId="127" xfId="0" applyFont="1" applyFill="1" applyBorder="1" applyAlignment="1">
      <alignment horizontal="center"/>
    </xf>
    <xf numFmtId="0" fontId="4" fillId="3" borderId="93" xfId="0" applyFont="1" applyFill="1" applyBorder="1" applyAlignment="1">
      <alignment horizontal="center"/>
    </xf>
    <xf numFmtId="0" fontId="25" fillId="3" borderId="152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/>
    </xf>
    <xf numFmtId="0" fontId="25" fillId="3" borderId="93" xfId="0" applyFont="1" applyFill="1" applyBorder="1" applyAlignment="1">
      <alignment horizontal="left" vertical="center"/>
    </xf>
    <xf numFmtId="0" fontId="4" fillId="3" borderId="157" xfId="6" applyNumberFormat="1" applyFont="1" applyFill="1" applyBorder="1" applyAlignment="1">
      <alignment horizontal="center" vertical="center"/>
    </xf>
    <xf numFmtId="0" fontId="4" fillId="3" borderId="158" xfId="6" applyNumberFormat="1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8" fillId="0" borderId="3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29" fillId="2" borderId="56" xfId="0" applyFont="1" applyFill="1" applyBorder="1" applyAlignment="1">
      <alignment horizontal="left" vertical="center"/>
    </xf>
    <xf numFmtId="0" fontId="20" fillId="3" borderId="62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/>
    </xf>
    <xf numFmtId="0" fontId="29" fillId="2" borderId="56" xfId="0" applyFont="1" applyFill="1" applyBorder="1" applyAlignment="1">
      <alignment horizontal="justify" vertical="center"/>
    </xf>
    <xf numFmtId="0" fontId="20" fillId="3" borderId="19" xfId="0" applyFont="1" applyFill="1" applyBorder="1" applyAlignment="1">
      <alignment horizontal="center" vertical="center" wrapText="1"/>
    </xf>
    <xf numFmtId="0" fontId="20" fillId="3" borderId="63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left" vertical="center"/>
    </xf>
    <xf numFmtId="0" fontId="5" fillId="2" borderId="93" xfId="0" applyFont="1" applyFill="1" applyBorder="1" applyAlignment="1">
      <alignment horizontal="left"/>
    </xf>
    <xf numFmtId="0" fontId="35" fillId="2" borderId="2" xfId="0" applyFont="1" applyFill="1" applyBorder="1" applyAlignment="1">
      <alignment horizontal="left"/>
    </xf>
    <xf numFmtId="0" fontId="35" fillId="2" borderId="0" xfId="0" applyFont="1" applyFill="1"/>
    <xf numFmtId="171" fontId="31" fillId="3" borderId="65" xfId="0" applyNumberFormat="1" applyFont="1" applyFill="1" applyBorder="1" applyAlignment="1">
      <alignment horizontal="center" vertical="center" wrapText="1"/>
    </xf>
    <xf numFmtId="171" fontId="31" fillId="3" borderId="66" xfId="0" applyNumberFormat="1" applyFont="1" applyFill="1" applyBorder="1" applyAlignment="1">
      <alignment horizontal="center" vertical="center" wrapText="1"/>
    </xf>
    <xf numFmtId="171" fontId="31" fillId="3" borderId="67" xfId="0" applyNumberFormat="1" applyFont="1" applyFill="1" applyBorder="1" applyAlignment="1">
      <alignment horizontal="center" vertical="center" wrapText="1"/>
    </xf>
    <xf numFmtId="2" fontId="14" fillId="2" borderId="90" xfId="2" applyNumberFormat="1" applyFont="1" applyFill="1" applyBorder="1" applyAlignment="1">
      <alignment horizontal="center" vertical="center" wrapText="1"/>
    </xf>
    <xf numFmtId="2" fontId="14" fillId="2" borderId="91" xfId="2" applyNumberFormat="1" applyFont="1" applyFill="1" applyBorder="1" applyAlignment="1">
      <alignment horizontal="center" vertical="center" wrapText="1"/>
    </xf>
    <xf numFmtId="2" fontId="14" fillId="2" borderId="92" xfId="2" applyNumberFormat="1" applyFont="1" applyFill="1" applyBorder="1" applyAlignment="1">
      <alignment horizontal="center" vertical="center" wrapText="1"/>
    </xf>
    <xf numFmtId="2" fontId="26" fillId="2" borderId="91" xfId="2" applyNumberFormat="1" applyFont="1" applyFill="1" applyBorder="1" applyAlignment="1">
      <alignment horizontal="center" vertical="center" wrapText="1"/>
    </xf>
    <xf numFmtId="2" fontId="26" fillId="2" borderId="92" xfId="2" applyNumberFormat="1" applyFont="1" applyFill="1" applyBorder="1" applyAlignment="1">
      <alignment horizontal="center" vertical="center" wrapText="1"/>
    </xf>
    <xf numFmtId="0" fontId="20" fillId="3" borderId="107" xfId="0" applyFont="1" applyFill="1" applyBorder="1" applyAlignment="1">
      <alignment horizontal="center" vertical="center" wrapText="1"/>
    </xf>
    <xf numFmtId="4" fontId="14" fillId="2" borderId="90" xfId="5" applyNumberFormat="1" applyFont="1" applyFill="1" applyBorder="1" applyAlignment="1">
      <alignment horizontal="center" vertical="top" wrapText="1"/>
    </xf>
    <xf numFmtId="4" fontId="26" fillId="2" borderId="91" xfId="5" applyNumberFormat="1" applyFont="1" applyFill="1" applyBorder="1" applyAlignment="1">
      <alignment horizontal="center" vertical="top" wrapText="1"/>
    </xf>
    <xf numFmtId="4" fontId="26" fillId="2" borderId="92" xfId="5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/>
    </xf>
    <xf numFmtId="171" fontId="31" fillId="3" borderId="76" xfId="0" applyNumberFormat="1" applyFont="1" applyFill="1" applyBorder="1" applyAlignment="1">
      <alignment horizontal="center" vertical="center" wrapText="1"/>
    </xf>
    <xf numFmtId="171" fontId="31" fillId="3" borderId="77" xfId="0" applyNumberFormat="1" applyFont="1" applyFill="1" applyBorder="1" applyAlignment="1">
      <alignment horizontal="center" vertical="center" wrapText="1"/>
    </xf>
    <xf numFmtId="171" fontId="31" fillId="3" borderId="78" xfId="0" applyNumberFormat="1" applyFont="1" applyFill="1" applyBorder="1" applyAlignment="1">
      <alignment horizontal="center" vertical="center" wrapText="1"/>
    </xf>
    <xf numFmtId="171" fontId="31" fillId="3" borderId="7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2" fillId="2" borderId="0" xfId="0" applyFont="1" applyFill="1" applyAlignment="1">
      <alignment horizontal="left"/>
    </xf>
    <xf numFmtId="0" fontId="35" fillId="2" borderId="2" xfId="0" applyFont="1" applyFill="1" applyBorder="1"/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/>
    </xf>
    <xf numFmtId="0" fontId="14" fillId="2" borderId="126" xfId="6" applyFont="1" applyFill="1" applyBorder="1" applyAlignment="1">
      <alignment horizontal="left"/>
    </xf>
    <xf numFmtId="0" fontId="31" fillId="3" borderId="93" xfId="0" applyFont="1" applyFill="1" applyBorder="1" applyAlignment="1">
      <alignment horizontal="center" vertical="center" wrapText="1"/>
    </xf>
    <xf numFmtId="0" fontId="31" fillId="3" borderId="127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/>
    </xf>
    <xf numFmtId="0" fontId="35" fillId="2" borderId="10" xfId="0" applyFont="1" applyFill="1" applyBorder="1" applyAlignment="1">
      <alignment horizontal="left" vertical="top" wrapText="1"/>
    </xf>
    <xf numFmtId="0" fontId="20" fillId="3" borderId="138" xfId="0" applyFont="1" applyFill="1" applyBorder="1" applyAlignment="1">
      <alignment horizontal="center" vertical="center"/>
    </xf>
    <xf numFmtId="0" fontId="20" fillId="3" borderId="139" xfId="0" applyFont="1" applyFill="1" applyBorder="1" applyAlignment="1">
      <alignment horizontal="center" vertical="center"/>
    </xf>
    <xf numFmtId="0" fontId="20" fillId="6" borderId="13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/>
    </xf>
  </cellXfs>
  <cellStyles count="9">
    <cellStyle name="Hiperlink" xfId="1" builtinId="8"/>
    <cellStyle name="Moeda" xfId="5" builtinId="4"/>
    <cellStyle name="Normal" xfId="0" builtinId="0"/>
    <cellStyle name="Normal 2" xfId="6"/>
    <cellStyle name="Porcentagem" xfId="3" builtinId="5"/>
    <cellStyle name="Porcentagem 2" xfId="8"/>
    <cellStyle name="Vírgula" xfId="2" builtinId="3"/>
    <cellStyle name="Vírgula 2" xfId="4"/>
    <cellStyle name="Vírgula 3" xfId="7"/>
  </cellStyles>
  <dxfs count="16">
    <dxf>
      <font>
        <b/>
        <i val="0"/>
      </font>
    </dxf>
    <dxf>
      <fill>
        <gradientFill type="path" left="0.5" right="0.5" top="0.5" bottom="0.5">
          <stop position="0">
            <color rgb="FFD5998E"/>
          </stop>
          <stop position="1">
            <color rgb="FFD5998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BD534B"/>
        </bottom>
      </border>
    </dxf>
    <dxf>
      <font>
        <b/>
        <i val="0"/>
        <color theme="0"/>
      </font>
      <fill>
        <gradientFill type="path" left="0.5" right="0.5" top="0.5" bottom="0.5">
          <stop position="0">
            <color rgb="FFBD534B"/>
          </stop>
          <stop position="1">
            <color auto="1"/>
          </stop>
        </gradientFill>
      </fill>
    </dxf>
    <dxf>
      <border>
        <bottom style="medium">
          <color rgb="FFC00000"/>
        </bottom>
      </border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3" defaultTableStyle="Tabelas RAF" defaultPivotStyle="PivotStyleLight16">
    <tableStyle name="Estilo de Tabela 1" pivot="0" count="2">
      <tableStyleElement type="firstRowStripe" dxfId="15"/>
      <tableStyleElement type="secondRowStripe" dxfId="14"/>
    </tableStyle>
    <tableStyle name="Tabelas RAF" pivot="0" count="7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  <tableStyleElement type="firstColumnStripe" dxfId="7"/>
    </tableStyle>
    <tableStyle name="Tabelas RAF Vermelho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dxfId="0"/>
    </tableStyle>
  </tableStyles>
  <colors>
    <mruColors>
      <color rgb="FF005D89"/>
      <color rgb="FF9EBBD3"/>
      <color rgb="FFBD534B"/>
      <color rgb="FFD5998E"/>
      <color rgb="FF00ADFA"/>
      <color rgb="FF00B050"/>
      <color rgb="FF7F7F7F"/>
      <color rgb="FFE0BBA0"/>
      <color rgb="FF6BA42C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 sz="1000" b="1" cap="all" baseline="0">
                <a:solidFill>
                  <a:schemeClr val="tx1"/>
                </a:solidFill>
                <a:latin typeface="+mj-lt"/>
              </a:rPr>
              <a:t>GRÁFICO 1. Variação em 12 meses da produção industrial e das vendas do comércio varejista</a:t>
            </a:r>
            <a:endParaRPr lang="en-US" sz="1000" b="0" cap="all" baseline="0">
              <a:solidFill>
                <a:schemeClr val="tx1"/>
              </a:solidFill>
              <a:latin typeface="+mj-lt"/>
            </a:endParaRPr>
          </a:p>
        </c:rich>
      </c:tx>
      <c:layout>
        <c:manualLayout>
          <c:xMode val="edge"/>
          <c:yMode val="edge"/>
          <c:x val="0.11982168234992921"/>
          <c:y val="2.2841498281815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47326481273891E-2"/>
          <c:y val="0.15715725806451614"/>
          <c:w val="0.90771401430738829"/>
          <c:h val="0.65505643962336868"/>
        </c:manualLayout>
      </c:layout>
      <c:lineChart>
        <c:grouping val="standard"/>
        <c:varyColors val="0"/>
        <c:ser>
          <c:idx val="1"/>
          <c:order val="0"/>
          <c:tx>
            <c:v>Produção industrial</c:v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1'!$B$3:$ER$3</c:f>
              <c:strCache>
                <c:ptCount val="147"/>
                <c:pt idx="0">
                  <c:v>jan-07</c:v>
                </c:pt>
                <c:pt idx="1">
                  <c:v>fev-07</c:v>
                </c:pt>
                <c:pt idx="2">
                  <c:v>mar-07</c:v>
                </c:pt>
                <c:pt idx="3">
                  <c:v>abr-07</c:v>
                </c:pt>
                <c:pt idx="4">
                  <c:v>mai-07</c:v>
                </c:pt>
                <c:pt idx="5">
                  <c:v>jun-07</c:v>
                </c:pt>
                <c:pt idx="6">
                  <c:v>jul-07</c:v>
                </c:pt>
                <c:pt idx="7">
                  <c:v>ago-07</c:v>
                </c:pt>
                <c:pt idx="8">
                  <c:v>set-07</c:v>
                </c:pt>
                <c:pt idx="9">
                  <c:v>out-07</c:v>
                </c:pt>
                <c:pt idx="10">
                  <c:v>nov-07</c:v>
                </c:pt>
                <c:pt idx="11">
                  <c:v>dez-07</c:v>
                </c:pt>
                <c:pt idx="12">
                  <c:v>jan-08</c:v>
                </c:pt>
                <c:pt idx="13">
                  <c:v>fev-08</c:v>
                </c:pt>
                <c:pt idx="14">
                  <c:v>mar-08</c:v>
                </c:pt>
                <c:pt idx="15">
                  <c:v>abr-08</c:v>
                </c:pt>
                <c:pt idx="16">
                  <c:v>mai-08</c:v>
                </c:pt>
                <c:pt idx="17">
                  <c:v>jun-08</c:v>
                </c:pt>
                <c:pt idx="18">
                  <c:v>jul-08</c:v>
                </c:pt>
                <c:pt idx="19">
                  <c:v>ago-08</c:v>
                </c:pt>
                <c:pt idx="20">
                  <c:v>set-08</c:v>
                </c:pt>
                <c:pt idx="21">
                  <c:v>out-08</c:v>
                </c:pt>
                <c:pt idx="22">
                  <c:v>nov-08</c:v>
                </c:pt>
                <c:pt idx="23">
                  <c:v>dez-08</c:v>
                </c:pt>
                <c:pt idx="24">
                  <c:v>jan-09</c:v>
                </c:pt>
                <c:pt idx="25">
                  <c:v>fev-09</c:v>
                </c:pt>
                <c:pt idx="26">
                  <c:v>mar-09</c:v>
                </c:pt>
                <c:pt idx="27">
                  <c:v>abr-09</c:v>
                </c:pt>
                <c:pt idx="28">
                  <c:v>mai-09</c:v>
                </c:pt>
                <c:pt idx="29">
                  <c:v>jun-09</c:v>
                </c:pt>
                <c:pt idx="30">
                  <c:v>jul-09</c:v>
                </c:pt>
                <c:pt idx="31">
                  <c:v>ago-09</c:v>
                </c:pt>
                <c:pt idx="32">
                  <c:v>set-09</c:v>
                </c:pt>
                <c:pt idx="33">
                  <c:v>out-09</c:v>
                </c:pt>
                <c:pt idx="34">
                  <c:v>nov-09</c:v>
                </c:pt>
                <c:pt idx="35">
                  <c:v>dez-09</c:v>
                </c:pt>
                <c:pt idx="36">
                  <c:v>jan-10</c:v>
                </c:pt>
                <c:pt idx="37">
                  <c:v>fev-10</c:v>
                </c:pt>
                <c:pt idx="38">
                  <c:v>mar-10</c:v>
                </c:pt>
                <c:pt idx="39">
                  <c:v>abr-10</c:v>
                </c:pt>
                <c:pt idx="40">
                  <c:v>mai-10</c:v>
                </c:pt>
                <c:pt idx="41">
                  <c:v>jun-10</c:v>
                </c:pt>
                <c:pt idx="42">
                  <c:v>jul-10</c:v>
                </c:pt>
                <c:pt idx="43">
                  <c:v>ago-10</c:v>
                </c:pt>
                <c:pt idx="44">
                  <c:v>set-10</c:v>
                </c:pt>
                <c:pt idx="45">
                  <c:v>out-10</c:v>
                </c:pt>
                <c:pt idx="46">
                  <c:v>nov-10</c:v>
                </c:pt>
                <c:pt idx="47">
                  <c:v>dez-10</c:v>
                </c:pt>
                <c:pt idx="48">
                  <c:v>jan-11</c:v>
                </c:pt>
                <c:pt idx="49">
                  <c:v>fev-11</c:v>
                </c:pt>
                <c:pt idx="50">
                  <c:v>mar-11</c:v>
                </c:pt>
                <c:pt idx="51">
                  <c:v>abr-11</c:v>
                </c:pt>
                <c:pt idx="52">
                  <c:v>mai-11</c:v>
                </c:pt>
                <c:pt idx="53">
                  <c:v>jun-11</c:v>
                </c:pt>
                <c:pt idx="54">
                  <c:v>jul-11</c:v>
                </c:pt>
                <c:pt idx="55">
                  <c:v>ago-11</c:v>
                </c:pt>
                <c:pt idx="56">
                  <c:v>set-11</c:v>
                </c:pt>
                <c:pt idx="57">
                  <c:v>out-11</c:v>
                </c:pt>
                <c:pt idx="58">
                  <c:v>nov-11</c:v>
                </c:pt>
                <c:pt idx="59">
                  <c:v>dez-11</c:v>
                </c:pt>
                <c:pt idx="60">
                  <c:v>jan-12</c:v>
                </c:pt>
                <c:pt idx="61">
                  <c:v>fev-12</c:v>
                </c:pt>
                <c:pt idx="62">
                  <c:v>mar-12</c:v>
                </c:pt>
                <c:pt idx="63">
                  <c:v>abr-12</c:v>
                </c:pt>
                <c:pt idx="64">
                  <c:v>mai-12</c:v>
                </c:pt>
                <c:pt idx="65">
                  <c:v>jun-12</c:v>
                </c:pt>
                <c:pt idx="66">
                  <c:v>jul-12</c:v>
                </c:pt>
                <c:pt idx="67">
                  <c:v>ago-12</c:v>
                </c:pt>
                <c:pt idx="68">
                  <c:v>set-12</c:v>
                </c:pt>
                <c:pt idx="69">
                  <c:v>out-12</c:v>
                </c:pt>
                <c:pt idx="70">
                  <c:v>nov-12</c:v>
                </c:pt>
                <c:pt idx="71">
                  <c:v>dez-12</c:v>
                </c:pt>
                <c:pt idx="72">
                  <c:v>jan-13</c:v>
                </c:pt>
                <c:pt idx="73">
                  <c:v>fev-13</c:v>
                </c:pt>
                <c:pt idx="74">
                  <c:v>mar-13</c:v>
                </c:pt>
                <c:pt idx="75">
                  <c:v>abr-13</c:v>
                </c:pt>
                <c:pt idx="76">
                  <c:v>mai-13</c:v>
                </c:pt>
                <c:pt idx="77">
                  <c:v>jun-13</c:v>
                </c:pt>
                <c:pt idx="78">
                  <c:v>jul-13</c:v>
                </c:pt>
                <c:pt idx="79">
                  <c:v>ago-13</c:v>
                </c:pt>
                <c:pt idx="80">
                  <c:v>set-13</c:v>
                </c:pt>
                <c:pt idx="81">
                  <c:v>out-13</c:v>
                </c:pt>
                <c:pt idx="82">
                  <c:v>nov-13</c:v>
                </c:pt>
                <c:pt idx="83">
                  <c:v>dez-13</c:v>
                </c:pt>
                <c:pt idx="84">
                  <c:v>jan-14</c:v>
                </c:pt>
                <c:pt idx="85">
                  <c:v>fev-14</c:v>
                </c:pt>
                <c:pt idx="86">
                  <c:v>mar-14</c:v>
                </c:pt>
                <c:pt idx="87">
                  <c:v>abr-14</c:v>
                </c:pt>
                <c:pt idx="88">
                  <c:v>mai-14</c:v>
                </c:pt>
                <c:pt idx="89">
                  <c:v>jun-14</c:v>
                </c:pt>
                <c:pt idx="90">
                  <c:v>jul-14</c:v>
                </c:pt>
                <c:pt idx="91">
                  <c:v>ago-14</c:v>
                </c:pt>
                <c:pt idx="92">
                  <c:v>set-14</c:v>
                </c:pt>
                <c:pt idx="93">
                  <c:v>out-14</c:v>
                </c:pt>
                <c:pt idx="94">
                  <c:v>nov-14</c:v>
                </c:pt>
                <c:pt idx="95">
                  <c:v>dez-14</c:v>
                </c:pt>
                <c:pt idx="96">
                  <c:v>jan-15</c:v>
                </c:pt>
                <c:pt idx="97">
                  <c:v>fev-15</c:v>
                </c:pt>
                <c:pt idx="98">
                  <c:v>mar-15</c:v>
                </c:pt>
                <c:pt idx="99">
                  <c:v>abr-15</c:v>
                </c:pt>
                <c:pt idx="100">
                  <c:v>mai-15</c:v>
                </c:pt>
                <c:pt idx="101">
                  <c:v>jun-15</c:v>
                </c:pt>
                <c:pt idx="102">
                  <c:v>jul-15</c:v>
                </c:pt>
                <c:pt idx="103">
                  <c:v>ago-15</c:v>
                </c:pt>
                <c:pt idx="104">
                  <c:v>set-15</c:v>
                </c:pt>
                <c:pt idx="105">
                  <c:v>out-15</c:v>
                </c:pt>
                <c:pt idx="106">
                  <c:v>nov-15</c:v>
                </c:pt>
                <c:pt idx="107">
                  <c:v>dez-15</c:v>
                </c:pt>
                <c:pt idx="108">
                  <c:v>jan-16</c:v>
                </c:pt>
                <c:pt idx="109">
                  <c:v>fev-16</c:v>
                </c:pt>
                <c:pt idx="110">
                  <c:v>mar-16</c:v>
                </c:pt>
                <c:pt idx="111">
                  <c:v>abr-16</c:v>
                </c:pt>
                <c:pt idx="112">
                  <c:v>mai-16</c:v>
                </c:pt>
                <c:pt idx="113">
                  <c:v>jun-16</c:v>
                </c:pt>
                <c:pt idx="114">
                  <c:v>jul-16</c:v>
                </c:pt>
                <c:pt idx="115">
                  <c:v>ago-16</c:v>
                </c:pt>
                <c:pt idx="116">
                  <c:v>set-16</c:v>
                </c:pt>
                <c:pt idx="117">
                  <c:v>out-16</c:v>
                </c:pt>
                <c:pt idx="118">
                  <c:v>nov-16</c:v>
                </c:pt>
                <c:pt idx="119">
                  <c:v>dez-16</c:v>
                </c:pt>
                <c:pt idx="120">
                  <c:v>jan-17</c:v>
                </c:pt>
                <c:pt idx="121">
                  <c:v>fev-17</c:v>
                </c:pt>
                <c:pt idx="122">
                  <c:v>mar-17</c:v>
                </c:pt>
                <c:pt idx="123">
                  <c:v>abr-17</c:v>
                </c:pt>
                <c:pt idx="124">
                  <c:v>mai-17</c:v>
                </c:pt>
                <c:pt idx="125">
                  <c:v>jun-17</c:v>
                </c:pt>
                <c:pt idx="126">
                  <c:v>jul-17</c:v>
                </c:pt>
                <c:pt idx="127">
                  <c:v>ago-17</c:v>
                </c:pt>
                <c:pt idx="128">
                  <c:v>set-17</c:v>
                </c:pt>
                <c:pt idx="129">
                  <c:v>out-17</c:v>
                </c:pt>
                <c:pt idx="130">
                  <c:v>nov-17</c:v>
                </c:pt>
                <c:pt idx="131">
                  <c:v>dez-17</c:v>
                </c:pt>
                <c:pt idx="132">
                  <c:v>jan-18</c:v>
                </c:pt>
                <c:pt idx="133">
                  <c:v>fev-18</c:v>
                </c:pt>
                <c:pt idx="134">
                  <c:v>mar-18</c:v>
                </c:pt>
                <c:pt idx="135">
                  <c:v>abr-18</c:v>
                </c:pt>
                <c:pt idx="136">
                  <c:v>mai-18</c:v>
                </c:pt>
                <c:pt idx="137">
                  <c:v>jun-18</c:v>
                </c:pt>
                <c:pt idx="138">
                  <c:v>jul-18</c:v>
                </c:pt>
                <c:pt idx="139">
                  <c:v>ago-18</c:v>
                </c:pt>
                <c:pt idx="140">
                  <c:v>set-18</c:v>
                </c:pt>
                <c:pt idx="141">
                  <c:v>out-18</c:v>
                </c:pt>
                <c:pt idx="142">
                  <c:v>nov-18</c:v>
                </c:pt>
                <c:pt idx="143">
                  <c:v>dez-18</c:v>
                </c:pt>
                <c:pt idx="144">
                  <c:v>jan-19</c:v>
                </c:pt>
                <c:pt idx="145">
                  <c:v>fev-19</c:v>
                </c:pt>
                <c:pt idx="146">
                  <c:v>mar-19</c:v>
                </c:pt>
              </c:strCache>
            </c:strRef>
          </c:cat>
          <c:val>
            <c:numRef>
              <c:f>'Gráfico 1'!$B$4:$ER$4</c:f>
              <c:numCache>
                <c:formatCode>0.0%</c:formatCode>
                <c:ptCount val="147"/>
                <c:pt idx="0">
                  <c:v>2.7517783601647361E-2</c:v>
                </c:pt>
                <c:pt idx="1">
                  <c:v>2.6114530871106156E-2</c:v>
                </c:pt>
                <c:pt idx="2">
                  <c:v>2.5636262307263458E-2</c:v>
                </c:pt>
                <c:pt idx="3">
                  <c:v>3.143308844043502E-2</c:v>
                </c:pt>
                <c:pt idx="4">
                  <c:v>3.1493145609484907E-2</c:v>
                </c:pt>
                <c:pt idx="5">
                  <c:v>3.7153710738441648E-2</c:v>
                </c:pt>
                <c:pt idx="6">
                  <c:v>3.9534454092000626E-2</c:v>
                </c:pt>
                <c:pt idx="7">
                  <c:v>4.2464996315401793E-2</c:v>
                </c:pt>
                <c:pt idx="8">
                  <c:v>4.6098638203901476E-2</c:v>
                </c:pt>
                <c:pt idx="9">
                  <c:v>5.1898037777370121E-2</c:v>
                </c:pt>
                <c:pt idx="10">
                  <c:v>5.4473996892422827E-2</c:v>
                </c:pt>
                <c:pt idx="11">
                  <c:v>5.920511649154836E-2</c:v>
                </c:pt>
                <c:pt idx="12">
                  <c:v>6.3126252505009584E-2</c:v>
                </c:pt>
                <c:pt idx="13">
                  <c:v>6.8532994001090586E-2</c:v>
                </c:pt>
                <c:pt idx="14">
                  <c:v>6.5839521825756142E-2</c:v>
                </c:pt>
                <c:pt idx="15">
                  <c:v>6.888468127310432E-2</c:v>
                </c:pt>
                <c:pt idx="16">
                  <c:v>6.6900143678160884E-2</c:v>
                </c:pt>
                <c:pt idx="17">
                  <c:v>6.7089512238699411E-2</c:v>
                </c:pt>
                <c:pt idx="18">
                  <c:v>6.913097565310089E-2</c:v>
                </c:pt>
                <c:pt idx="19">
                  <c:v>6.4946540602633274E-2</c:v>
                </c:pt>
                <c:pt idx="20">
                  <c:v>6.7903949335913261E-2</c:v>
                </c:pt>
                <c:pt idx="21">
                  <c:v>5.8838912133891474E-2</c:v>
                </c:pt>
                <c:pt idx="22">
                  <c:v>4.7499349917656142E-2</c:v>
                </c:pt>
                <c:pt idx="23">
                  <c:v>3.0794444923661013E-2</c:v>
                </c:pt>
                <c:pt idx="24">
                  <c:v>1.0110530374432436E-2</c:v>
                </c:pt>
                <c:pt idx="25">
                  <c:v>-9.9523647499148993E-3</c:v>
                </c:pt>
                <c:pt idx="26">
                  <c:v>-1.8778145976718341E-2</c:v>
                </c:pt>
                <c:pt idx="27">
                  <c:v>-3.7705609447490462E-2</c:v>
                </c:pt>
                <c:pt idx="28">
                  <c:v>-4.9238279606093727E-2</c:v>
                </c:pt>
                <c:pt idx="29">
                  <c:v>-6.3624947676852228E-2</c:v>
                </c:pt>
                <c:pt idx="30">
                  <c:v>-7.937167553191482E-2</c:v>
                </c:pt>
                <c:pt idx="31">
                  <c:v>-8.6956521739130599E-2</c:v>
                </c:pt>
                <c:pt idx="32">
                  <c:v>-0.10015649452269149</c:v>
                </c:pt>
                <c:pt idx="33">
                  <c:v>-0.10290606734173047</c:v>
                </c:pt>
                <c:pt idx="34">
                  <c:v>-9.4000827472072723E-2</c:v>
                </c:pt>
                <c:pt idx="35">
                  <c:v>-7.1213389121338677E-2</c:v>
                </c:pt>
                <c:pt idx="36">
                  <c:v>-4.7926032742386826E-2</c:v>
                </c:pt>
                <c:pt idx="37">
                  <c:v>-2.4572557779877879E-2</c:v>
                </c:pt>
                <c:pt idx="38">
                  <c:v>-2.5978524419812965E-3</c:v>
                </c:pt>
                <c:pt idx="39">
                  <c:v>2.2002103786815885E-2</c:v>
                </c:pt>
                <c:pt idx="40">
                  <c:v>4.3643767705382475E-2</c:v>
                </c:pt>
                <c:pt idx="41">
                  <c:v>6.320965578900295E-2</c:v>
                </c:pt>
                <c:pt idx="42">
                  <c:v>8.1881375823779079E-2</c:v>
                </c:pt>
                <c:pt idx="43">
                  <c:v>9.6782988004361803E-2</c:v>
                </c:pt>
                <c:pt idx="44">
                  <c:v>0.11057208237986216</c:v>
                </c:pt>
                <c:pt idx="45">
                  <c:v>0.11535284940809376</c:v>
                </c:pt>
                <c:pt idx="46">
                  <c:v>0.11498767010685906</c:v>
                </c:pt>
                <c:pt idx="47">
                  <c:v>0.10217136678980077</c:v>
                </c:pt>
                <c:pt idx="48">
                  <c:v>9.1678545972915026E-2</c:v>
                </c:pt>
                <c:pt idx="49">
                  <c:v>8.4911477142605385E-2</c:v>
                </c:pt>
                <c:pt idx="50">
                  <c:v>6.8761937836430143E-2</c:v>
                </c:pt>
                <c:pt idx="51">
                  <c:v>5.4292820996655333E-2</c:v>
                </c:pt>
                <c:pt idx="52">
                  <c:v>4.5041988294172608E-2</c:v>
                </c:pt>
                <c:pt idx="53">
                  <c:v>3.6242852337705855E-2</c:v>
                </c:pt>
                <c:pt idx="54">
                  <c:v>2.7620160213618128E-2</c:v>
                </c:pt>
                <c:pt idx="55">
                  <c:v>2.261993537161322E-2</c:v>
                </c:pt>
                <c:pt idx="56">
                  <c:v>1.6401549493118228E-2</c:v>
                </c:pt>
                <c:pt idx="57">
                  <c:v>1.3493500082277565E-2</c:v>
                </c:pt>
                <c:pt idx="58">
                  <c:v>6.8807339449541427E-3</c:v>
                </c:pt>
                <c:pt idx="59">
                  <c:v>4.0873048311944604E-3</c:v>
                </c:pt>
                <c:pt idx="60">
                  <c:v>-1.2241899942870837E-3</c:v>
                </c:pt>
                <c:pt idx="61">
                  <c:v>-1.0960461151254486E-2</c:v>
                </c:pt>
                <c:pt idx="62">
                  <c:v>-1.4216084484159452E-2</c:v>
                </c:pt>
                <c:pt idx="63">
                  <c:v>-1.6596160104132895E-2</c:v>
                </c:pt>
                <c:pt idx="64">
                  <c:v>-2.2564935064935066E-2</c:v>
                </c:pt>
                <c:pt idx="65">
                  <c:v>-2.6454597094863197E-2</c:v>
                </c:pt>
                <c:pt idx="66">
                  <c:v>-2.7121396670726883E-2</c:v>
                </c:pt>
                <c:pt idx="67">
                  <c:v>-2.8682547399124791E-2</c:v>
                </c:pt>
                <c:pt idx="68">
                  <c:v>-2.9030165423288845E-2</c:v>
                </c:pt>
                <c:pt idx="69">
                  <c:v>-2.3461600909238545E-2</c:v>
                </c:pt>
                <c:pt idx="70">
                  <c:v>-2.0907907582167207E-2</c:v>
                </c:pt>
                <c:pt idx="71">
                  <c:v>-2.3039973947732606E-2</c:v>
                </c:pt>
                <c:pt idx="72">
                  <c:v>-1.4708285667592746E-2</c:v>
                </c:pt>
                <c:pt idx="73">
                  <c:v>-1.1574454112625143E-2</c:v>
                </c:pt>
                <c:pt idx="74">
                  <c:v>-9.3943139678616117E-3</c:v>
                </c:pt>
                <c:pt idx="75">
                  <c:v>1.9027134348112984E-3</c:v>
                </c:pt>
                <c:pt idx="76">
                  <c:v>7.806012290317188E-3</c:v>
                </c:pt>
                <c:pt idx="77">
                  <c:v>1.4420271734600476E-2</c:v>
                </c:pt>
                <c:pt idx="78">
                  <c:v>1.8696269092730144E-2</c:v>
                </c:pt>
                <c:pt idx="79">
                  <c:v>1.8518518518518601E-2</c:v>
                </c:pt>
                <c:pt idx="80">
                  <c:v>2.2966427259061062E-2</c:v>
                </c:pt>
                <c:pt idx="81">
                  <c:v>1.8954194031091554E-2</c:v>
                </c:pt>
                <c:pt idx="82">
                  <c:v>1.9526381387619196E-2</c:v>
                </c:pt>
                <c:pt idx="83">
                  <c:v>2.0749999999999824E-2</c:v>
                </c:pt>
                <c:pt idx="84">
                  <c:v>1.4264388787526672E-2</c:v>
                </c:pt>
                <c:pt idx="85">
                  <c:v>1.9184453118511691E-2</c:v>
                </c:pt>
                <c:pt idx="86">
                  <c:v>2.0547375426337222E-2</c:v>
                </c:pt>
                <c:pt idx="87">
                  <c:v>8.1743869209809361E-3</c:v>
                </c:pt>
                <c:pt idx="88">
                  <c:v>3.3783783783782884E-3</c:v>
                </c:pt>
                <c:pt idx="89">
                  <c:v>-5.012325390304051E-3</c:v>
                </c:pt>
                <c:pt idx="90">
                  <c:v>-1.0815239655878495E-2</c:v>
                </c:pt>
                <c:pt idx="91">
                  <c:v>-1.5888615888616009E-2</c:v>
                </c:pt>
                <c:pt idx="92">
                  <c:v>-2.0409829373826405E-2</c:v>
                </c:pt>
                <c:pt idx="93">
                  <c:v>-2.3741535449131268E-2</c:v>
                </c:pt>
                <c:pt idx="94">
                  <c:v>-2.9910350448247636E-2</c:v>
                </c:pt>
                <c:pt idx="95">
                  <c:v>-3.0206547473263123E-2</c:v>
                </c:pt>
                <c:pt idx="96">
                  <c:v>-3.2379394930498573E-2</c:v>
                </c:pt>
                <c:pt idx="97">
                  <c:v>-4.2698826597131645E-2</c:v>
                </c:pt>
                <c:pt idx="98">
                  <c:v>-4.4832083469188211E-2</c:v>
                </c:pt>
                <c:pt idx="99">
                  <c:v>-4.6191646191646174E-2</c:v>
                </c:pt>
                <c:pt idx="100">
                  <c:v>-5.0669294571733747E-2</c:v>
                </c:pt>
                <c:pt idx="101">
                  <c:v>-4.7320175076389637E-2</c:v>
                </c:pt>
                <c:pt idx="102">
                  <c:v>-5.1851238300339886E-2</c:v>
                </c:pt>
                <c:pt idx="103">
                  <c:v>-5.4593874833555156E-2</c:v>
                </c:pt>
                <c:pt idx="104">
                  <c:v>-6.2671889324110497E-2</c:v>
                </c:pt>
                <c:pt idx="105">
                  <c:v>-7.0198896874477668E-2</c:v>
                </c:pt>
                <c:pt idx="106">
                  <c:v>-7.5527178022347208E-2</c:v>
                </c:pt>
                <c:pt idx="107">
                  <c:v>-8.2498526812021078E-2</c:v>
                </c:pt>
                <c:pt idx="108">
                  <c:v>-8.8980902484366853E-2</c:v>
                </c:pt>
                <c:pt idx="109">
                  <c:v>-8.9036431733060861E-2</c:v>
                </c:pt>
                <c:pt idx="110">
                  <c:v>-9.5750128008192492E-2</c:v>
                </c:pt>
                <c:pt idx="111">
                  <c:v>-9.5139962218787399E-2</c:v>
                </c:pt>
                <c:pt idx="112">
                  <c:v>-9.4290657439446313E-2</c:v>
                </c:pt>
                <c:pt idx="113">
                  <c:v>-9.6567267683772662E-2</c:v>
                </c:pt>
                <c:pt idx="114">
                  <c:v>-9.4697300602777812E-2</c:v>
                </c:pt>
                <c:pt idx="115">
                  <c:v>-9.181338028169006E-2</c:v>
                </c:pt>
                <c:pt idx="116">
                  <c:v>-8.5889570552147076E-2</c:v>
                </c:pt>
                <c:pt idx="117">
                  <c:v>-8.2239798669782149E-2</c:v>
                </c:pt>
                <c:pt idx="118">
                  <c:v>-7.3064340239912595E-2</c:v>
                </c:pt>
                <c:pt idx="119">
                  <c:v>-6.4134324249931041E-2</c:v>
                </c:pt>
                <c:pt idx="120">
                  <c:v>-5.2407012336518011E-2</c:v>
                </c:pt>
                <c:pt idx="121">
                  <c:v>-4.5318632031396078E-2</c:v>
                </c:pt>
                <c:pt idx="122">
                  <c:v>-3.4163835409588339E-2</c:v>
                </c:pt>
                <c:pt idx="123">
                  <c:v>-3.2359081419624403E-2</c:v>
                </c:pt>
                <c:pt idx="124">
                  <c:v>-2.2445081184336191E-2</c:v>
                </c:pt>
                <c:pt idx="125">
                  <c:v>-1.7271157167529916E-2</c:v>
                </c:pt>
                <c:pt idx="126">
                  <c:v>-9.2637267200619267E-3</c:v>
                </c:pt>
                <c:pt idx="127">
                  <c:v>-1.2600562178929353E-3</c:v>
                </c:pt>
                <c:pt idx="128">
                  <c:v>4.4742729306486151E-3</c:v>
                </c:pt>
                <c:pt idx="129">
                  <c:v>1.6159044168053693E-2</c:v>
                </c:pt>
                <c:pt idx="130">
                  <c:v>2.1274509803921537E-2</c:v>
                </c:pt>
                <c:pt idx="131">
                  <c:v>2.4999999999999911E-2</c:v>
                </c:pt>
                <c:pt idx="132">
                  <c:v>2.7701644479248166E-2</c:v>
                </c:pt>
                <c:pt idx="133">
                  <c:v>2.8971322305960667E-2</c:v>
                </c:pt>
                <c:pt idx="134">
                  <c:v>2.8141489153800769E-2</c:v>
                </c:pt>
                <c:pt idx="135">
                  <c:v>3.903108757477658E-2</c:v>
                </c:pt>
                <c:pt idx="136">
                  <c:v>2.9702002931118576E-2</c:v>
                </c:pt>
                <c:pt idx="137">
                  <c:v>3.1732083577425962E-2</c:v>
                </c:pt>
                <c:pt idx="138">
                  <c:v>3.3018408493230789E-2</c:v>
                </c:pt>
                <c:pt idx="139">
                  <c:v>3.0861801242236142E-2</c:v>
                </c:pt>
                <c:pt idx="140">
                  <c:v>2.653239082018044E-2</c:v>
                </c:pt>
                <c:pt idx="141">
                  <c:v>2.2455666923670403E-2</c:v>
                </c:pt>
                <c:pt idx="142">
                  <c:v>1.7471440913890524E-2</c:v>
                </c:pt>
                <c:pt idx="143">
                  <c:v>1.099952175992347E-2</c:v>
                </c:pt>
                <c:pt idx="144">
                  <c:v>4.9528526526334549E-3</c:v>
                </c:pt>
                <c:pt idx="145">
                  <c:v>5.1364976695520426E-3</c:v>
                </c:pt>
                <c:pt idx="146">
                  <c:v>-7.603117278082161E-4</c:v>
                </c:pt>
              </c:numCache>
            </c:numRef>
          </c:val>
          <c:smooth val="0"/>
        </c:ser>
        <c:ser>
          <c:idx val="0"/>
          <c:order val="1"/>
          <c:tx>
            <c:v>Vendas no varejo ampliado</c:v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strRef>
              <c:f>'Gráfico 1'!$B$3:$ER$3</c:f>
              <c:strCache>
                <c:ptCount val="147"/>
                <c:pt idx="0">
                  <c:v>jan-07</c:v>
                </c:pt>
                <c:pt idx="1">
                  <c:v>fev-07</c:v>
                </c:pt>
                <c:pt idx="2">
                  <c:v>mar-07</c:v>
                </c:pt>
                <c:pt idx="3">
                  <c:v>abr-07</c:v>
                </c:pt>
                <c:pt idx="4">
                  <c:v>mai-07</c:v>
                </c:pt>
                <c:pt idx="5">
                  <c:v>jun-07</c:v>
                </c:pt>
                <c:pt idx="6">
                  <c:v>jul-07</c:v>
                </c:pt>
                <c:pt idx="7">
                  <c:v>ago-07</c:v>
                </c:pt>
                <c:pt idx="8">
                  <c:v>set-07</c:v>
                </c:pt>
                <c:pt idx="9">
                  <c:v>out-07</c:v>
                </c:pt>
                <c:pt idx="10">
                  <c:v>nov-07</c:v>
                </c:pt>
                <c:pt idx="11">
                  <c:v>dez-07</c:v>
                </c:pt>
                <c:pt idx="12">
                  <c:v>jan-08</c:v>
                </c:pt>
                <c:pt idx="13">
                  <c:v>fev-08</c:v>
                </c:pt>
                <c:pt idx="14">
                  <c:v>mar-08</c:v>
                </c:pt>
                <c:pt idx="15">
                  <c:v>abr-08</c:v>
                </c:pt>
                <c:pt idx="16">
                  <c:v>mai-08</c:v>
                </c:pt>
                <c:pt idx="17">
                  <c:v>jun-08</c:v>
                </c:pt>
                <c:pt idx="18">
                  <c:v>jul-08</c:v>
                </c:pt>
                <c:pt idx="19">
                  <c:v>ago-08</c:v>
                </c:pt>
                <c:pt idx="20">
                  <c:v>set-08</c:v>
                </c:pt>
                <c:pt idx="21">
                  <c:v>out-08</c:v>
                </c:pt>
                <c:pt idx="22">
                  <c:v>nov-08</c:v>
                </c:pt>
                <c:pt idx="23">
                  <c:v>dez-08</c:v>
                </c:pt>
                <c:pt idx="24">
                  <c:v>jan-09</c:v>
                </c:pt>
                <c:pt idx="25">
                  <c:v>fev-09</c:v>
                </c:pt>
                <c:pt idx="26">
                  <c:v>mar-09</c:v>
                </c:pt>
                <c:pt idx="27">
                  <c:v>abr-09</c:v>
                </c:pt>
                <c:pt idx="28">
                  <c:v>mai-09</c:v>
                </c:pt>
                <c:pt idx="29">
                  <c:v>jun-09</c:v>
                </c:pt>
                <c:pt idx="30">
                  <c:v>jul-09</c:v>
                </c:pt>
                <c:pt idx="31">
                  <c:v>ago-09</c:v>
                </c:pt>
                <c:pt idx="32">
                  <c:v>set-09</c:v>
                </c:pt>
                <c:pt idx="33">
                  <c:v>out-09</c:v>
                </c:pt>
                <c:pt idx="34">
                  <c:v>nov-09</c:v>
                </c:pt>
                <c:pt idx="35">
                  <c:v>dez-09</c:v>
                </c:pt>
                <c:pt idx="36">
                  <c:v>jan-10</c:v>
                </c:pt>
                <c:pt idx="37">
                  <c:v>fev-10</c:v>
                </c:pt>
                <c:pt idx="38">
                  <c:v>mar-10</c:v>
                </c:pt>
                <c:pt idx="39">
                  <c:v>abr-10</c:v>
                </c:pt>
                <c:pt idx="40">
                  <c:v>mai-10</c:v>
                </c:pt>
                <c:pt idx="41">
                  <c:v>jun-10</c:v>
                </c:pt>
                <c:pt idx="42">
                  <c:v>jul-10</c:v>
                </c:pt>
                <c:pt idx="43">
                  <c:v>ago-10</c:v>
                </c:pt>
                <c:pt idx="44">
                  <c:v>set-10</c:v>
                </c:pt>
                <c:pt idx="45">
                  <c:v>out-10</c:v>
                </c:pt>
                <c:pt idx="46">
                  <c:v>nov-10</c:v>
                </c:pt>
                <c:pt idx="47">
                  <c:v>dez-10</c:v>
                </c:pt>
                <c:pt idx="48">
                  <c:v>jan-11</c:v>
                </c:pt>
                <c:pt idx="49">
                  <c:v>fev-11</c:v>
                </c:pt>
                <c:pt idx="50">
                  <c:v>mar-11</c:v>
                </c:pt>
                <c:pt idx="51">
                  <c:v>abr-11</c:v>
                </c:pt>
                <c:pt idx="52">
                  <c:v>mai-11</c:v>
                </c:pt>
                <c:pt idx="53">
                  <c:v>jun-11</c:v>
                </c:pt>
                <c:pt idx="54">
                  <c:v>jul-11</c:v>
                </c:pt>
                <c:pt idx="55">
                  <c:v>ago-11</c:v>
                </c:pt>
                <c:pt idx="56">
                  <c:v>set-11</c:v>
                </c:pt>
                <c:pt idx="57">
                  <c:v>out-11</c:v>
                </c:pt>
                <c:pt idx="58">
                  <c:v>nov-11</c:v>
                </c:pt>
                <c:pt idx="59">
                  <c:v>dez-11</c:v>
                </c:pt>
                <c:pt idx="60">
                  <c:v>jan-12</c:v>
                </c:pt>
                <c:pt idx="61">
                  <c:v>fev-12</c:v>
                </c:pt>
                <c:pt idx="62">
                  <c:v>mar-12</c:v>
                </c:pt>
                <c:pt idx="63">
                  <c:v>abr-12</c:v>
                </c:pt>
                <c:pt idx="64">
                  <c:v>mai-12</c:v>
                </c:pt>
                <c:pt idx="65">
                  <c:v>jun-12</c:v>
                </c:pt>
                <c:pt idx="66">
                  <c:v>jul-12</c:v>
                </c:pt>
                <c:pt idx="67">
                  <c:v>ago-12</c:v>
                </c:pt>
                <c:pt idx="68">
                  <c:v>set-12</c:v>
                </c:pt>
                <c:pt idx="69">
                  <c:v>out-12</c:v>
                </c:pt>
                <c:pt idx="70">
                  <c:v>nov-12</c:v>
                </c:pt>
                <c:pt idx="71">
                  <c:v>dez-12</c:v>
                </c:pt>
                <c:pt idx="72">
                  <c:v>jan-13</c:v>
                </c:pt>
                <c:pt idx="73">
                  <c:v>fev-13</c:v>
                </c:pt>
                <c:pt idx="74">
                  <c:v>mar-13</c:v>
                </c:pt>
                <c:pt idx="75">
                  <c:v>abr-13</c:v>
                </c:pt>
                <c:pt idx="76">
                  <c:v>mai-13</c:v>
                </c:pt>
                <c:pt idx="77">
                  <c:v>jun-13</c:v>
                </c:pt>
                <c:pt idx="78">
                  <c:v>jul-13</c:v>
                </c:pt>
                <c:pt idx="79">
                  <c:v>ago-13</c:v>
                </c:pt>
                <c:pt idx="80">
                  <c:v>set-13</c:v>
                </c:pt>
                <c:pt idx="81">
                  <c:v>out-13</c:v>
                </c:pt>
                <c:pt idx="82">
                  <c:v>nov-13</c:v>
                </c:pt>
                <c:pt idx="83">
                  <c:v>dez-13</c:v>
                </c:pt>
                <c:pt idx="84">
                  <c:v>jan-14</c:v>
                </c:pt>
                <c:pt idx="85">
                  <c:v>fev-14</c:v>
                </c:pt>
                <c:pt idx="86">
                  <c:v>mar-14</c:v>
                </c:pt>
                <c:pt idx="87">
                  <c:v>abr-14</c:v>
                </c:pt>
                <c:pt idx="88">
                  <c:v>mai-14</c:v>
                </c:pt>
                <c:pt idx="89">
                  <c:v>jun-14</c:v>
                </c:pt>
                <c:pt idx="90">
                  <c:v>jul-14</c:v>
                </c:pt>
                <c:pt idx="91">
                  <c:v>ago-14</c:v>
                </c:pt>
                <c:pt idx="92">
                  <c:v>set-14</c:v>
                </c:pt>
                <c:pt idx="93">
                  <c:v>out-14</c:v>
                </c:pt>
                <c:pt idx="94">
                  <c:v>nov-14</c:v>
                </c:pt>
                <c:pt idx="95">
                  <c:v>dez-14</c:v>
                </c:pt>
                <c:pt idx="96">
                  <c:v>jan-15</c:v>
                </c:pt>
                <c:pt idx="97">
                  <c:v>fev-15</c:v>
                </c:pt>
                <c:pt idx="98">
                  <c:v>mar-15</c:v>
                </c:pt>
                <c:pt idx="99">
                  <c:v>abr-15</c:v>
                </c:pt>
                <c:pt idx="100">
                  <c:v>mai-15</c:v>
                </c:pt>
                <c:pt idx="101">
                  <c:v>jun-15</c:v>
                </c:pt>
                <c:pt idx="102">
                  <c:v>jul-15</c:v>
                </c:pt>
                <c:pt idx="103">
                  <c:v>ago-15</c:v>
                </c:pt>
                <c:pt idx="104">
                  <c:v>set-15</c:v>
                </c:pt>
                <c:pt idx="105">
                  <c:v>out-15</c:v>
                </c:pt>
                <c:pt idx="106">
                  <c:v>nov-15</c:v>
                </c:pt>
                <c:pt idx="107">
                  <c:v>dez-15</c:v>
                </c:pt>
                <c:pt idx="108">
                  <c:v>jan-16</c:v>
                </c:pt>
                <c:pt idx="109">
                  <c:v>fev-16</c:v>
                </c:pt>
                <c:pt idx="110">
                  <c:v>mar-16</c:v>
                </c:pt>
                <c:pt idx="111">
                  <c:v>abr-16</c:v>
                </c:pt>
                <c:pt idx="112">
                  <c:v>mai-16</c:v>
                </c:pt>
                <c:pt idx="113">
                  <c:v>jun-16</c:v>
                </c:pt>
                <c:pt idx="114">
                  <c:v>jul-16</c:v>
                </c:pt>
                <c:pt idx="115">
                  <c:v>ago-16</c:v>
                </c:pt>
                <c:pt idx="116">
                  <c:v>set-16</c:v>
                </c:pt>
                <c:pt idx="117">
                  <c:v>out-16</c:v>
                </c:pt>
                <c:pt idx="118">
                  <c:v>nov-16</c:v>
                </c:pt>
                <c:pt idx="119">
                  <c:v>dez-16</c:v>
                </c:pt>
                <c:pt idx="120">
                  <c:v>jan-17</c:v>
                </c:pt>
                <c:pt idx="121">
                  <c:v>fev-17</c:v>
                </c:pt>
                <c:pt idx="122">
                  <c:v>mar-17</c:v>
                </c:pt>
                <c:pt idx="123">
                  <c:v>abr-17</c:v>
                </c:pt>
                <c:pt idx="124">
                  <c:v>mai-17</c:v>
                </c:pt>
                <c:pt idx="125">
                  <c:v>jun-17</c:v>
                </c:pt>
                <c:pt idx="126">
                  <c:v>jul-17</c:v>
                </c:pt>
                <c:pt idx="127">
                  <c:v>ago-17</c:v>
                </c:pt>
                <c:pt idx="128">
                  <c:v>set-17</c:v>
                </c:pt>
                <c:pt idx="129">
                  <c:v>out-17</c:v>
                </c:pt>
                <c:pt idx="130">
                  <c:v>nov-17</c:v>
                </c:pt>
                <c:pt idx="131">
                  <c:v>dez-17</c:v>
                </c:pt>
                <c:pt idx="132">
                  <c:v>jan-18</c:v>
                </c:pt>
                <c:pt idx="133">
                  <c:v>fev-18</c:v>
                </c:pt>
                <c:pt idx="134">
                  <c:v>mar-18</c:v>
                </c:pt>
                <c:pt idx="135">
                  <c:v>abr-18</c:v>
                </c:pt>
                <c:pt idx="136">
                  <c:v>mai-18</c:v>
                </c:pt>
                <c:pt idx="137">
                  <c:v>jun-18</c:v>
                </c:pt>
                <c:pt idx="138">
                  <c:v>jul-18</c:v>
                </c:pt>
                <c:pt idx="139">
                  <c:v>ago-18</c:v>
                </c:pt>
                <c:pt idx="140">
                  <c:v>set-18</c:v>
                </c:pt>
                <c:pt idx="141">
                  <c:v>out-18</c:v>
                </c:pt>
                <c:pt idx="142">
                  <c:v>nov-18</c:v>
                </c:pt>
                <c:pt idx="143">
                  <c:v>dez-18</c:v>
                </c:pt>
                <c:pt idx="144">
                  <c:v>jan-19</c:v>
                </c:pt>
                <c:pt idx="145">
                  <c:v>fev-19</c:v>
                </c:pt>
                <c:pt idx="146">
                  <c:v>mar-19</c:v>
                </c:pt>
              </c:strCache>
            </c:strRef>
          </c:cat>
          <c:val>
            <c:numRef>
              <c:f>'Gráfico 1'!$B$5:$ER$5</c:f>
              <c:numCache>
                <c:formatCode>0.0%</c:formatCode>
                <c:ptCount val="147"/>
                <c:pt idx="0">
                  <c:v>6.9200930954228079E-2</c:v>
                </c:pt>
                <c:pt idx="1">
                  <c:v>7.5054162797895563E-2</c:v>
                </c:pt>
                <c:pt idx="2">
                  <c:v>8.2523523060311632E-2</c:v>
                </c:pt>
                <c:pt idx="3">
                  <c:v>9.2196398337694108E-2</c:v>
                </c:pt>
                <c:pt idx="4">
                  <c:v>9.6591777472107898E-2</c:v>
                </c:pt>
                <c:pt idx="5">
                  <c:v>0.10897435897435925</c:v>
                </c:pt>
                <c:pt idx="6">
                  <c:v>0.11478894624962055</c:v>
                </c:pt>
                <c:pt idx="7">
                  <c:v>0.12098355709760145</c:v>
                </c:pt>
                <c:pt idx="8">
                  <c:v>0.12226878180185574</c:v>
                </c:pt>
                <c:pt idx="9">
                  <c:v>0.1271513353115723</c:v>
                </c:pt>
                <c:pt idx="10">
                  <c:v>0.13066509711595065</c:v>
                </c:pt>
                <c:pt idx="11">
                  <c:v>0.13558578323826231</c:v>
                </c:pt>
                <c:pt idx="12">
                  <c:v>0.138731679001596</c:v>
                </c:pt>
                <c:pt idx="13">
                  <c:v>0.1435151864114006</c:v>
                </c:pt>
                <c:pt idx="14">
                  <c:v>0.1426332288401253</c:v>
                </c:pt>
                <c:pt idx="15">
                  <c:v>0.14332018038331462</c:v>
                </c:pt>
                <c:pt idx="16">
                  <c:v>0.14132404181184666</c:v>
                </c:pt>
                <c:pt idx="17">
                  <c:v>0.13900357830993681</c:v>
                </c:pt>
                <c:pt idx="18">
                  <c:v>0.1412421683464995</c:v>
                </c:pt>
                <c:pt idx="19">
                  <c:v>0.13389853317184763</c:v>
                </c:pt>
                <c:pt idx="20">
                  <c:v>0.13708494465928789</c:v>
                </c:pt>
                <c:pt idx="21">
                  <c:v>0.12557588521784924</c:v>
                </c:pt>
                <c:pt idx="22">
                  <c:v>0.10905778240499742</c:v>
                </c:pt>
                <c:pt idx="23">
                  <c:v>9.8918083462133044E-2</c:v>
                </c:pt>
                <c:pt idx="24">
                  <c:v>8.9715814961131679E-2</c:v>
                </c:pt>
                <c:pt idx="25">
                  <c:v>7.7542799597180245E-2</c:v>
                </c:pt>
                <c:pt idx="26">
                  <c:v>7.2827035789998718E-2</c:v>
                </c:pt>
                <c:pt idx="27">
                  <c:v>5.9780599038580018E-2</c:v>
                </c:pt>
                <c:pt idx="28">
                  <c:v>5.2387348882647178E-2</c:v>
                </c:pt>
                <c:pt idx="29">
                  <c:v>5.0265828902851473E-2</c:v>
                </c:pt>
                <c:pt idx="30">
                  <c:v>3.8190714882444299E-2</c:v>
                </c:pt>
                <c:pt idx="31">
                  <c:v>3.7265606456207134E-2</c:v>
                </c:pt>
                <c:pt idx="32">
                  <c:v>3.3071420194675794E-2</c:v>
                </c:pt>
                <c:pt idx="33">
                  <c:v>3.9644486025026238E-2</c:v>
                </c:pt>
                <c:pt idx="34">
                  <c:v>5.5855432996949173E-2</c:v>
                </c:pt>
                <c:pt idx="35">
                  <c:v>6.8213783403656914E-2</c:v>
                </c:pt>
                <c:pt idx="36">
                  <c:v>7.4026429657349846E-2</c:v>
                </c:pt>
                <c:pt idx="37">
                  <c:v>8.3060747663551204E-2</c:v>
                </c:pt>
                <c:pt idx="38">
                  <c:v>9.6826688364523683E-2</c:v>
                </c:pt>
                <c:pt idx="39">
                  <c:v>0.10711793440334949</c:v>
                </c:pt>
                <c:pt idx="40">
                  <c:v>0.11278718960315581</c:v>
                </c:pt>
                <c:pt idx="41">
                  <c:v>0.10618959963184516</c:v>
                </c:pt>
                <c:pt idx="42">
                  <c:v>0.11599034371766859</c:v>
                </c:pt>
                <c:pt idx="43">
                  <c:v>0.12299771167048057</c:v>
                </c:pt>
                <c:pt idx="44">
                  <c:v>0.11965035758882947</c:v>
                </c:pt>
                <c:pt idx="45">
                  <c:v>0.11934758155230618</c:v>
                </c:pt>
                <c:pt idx="46">
                  <c:v>0.12058235163369635</c:v>
                </c:pt>
                <c:pt idx="47">
                  <c:v>0.12211981566820285</c:v>
                </c:pt>
                <c:pt idx="48">
                  <c:v>0.12293118466899</c:v>
                </c:pt>
                <c:pt idx="49">
                  <c:v>0.12371912415057729</c:v>
                </c:pt>
                <c:pt idx="50">
                  <c:v>0.1014200932598559</c:v>
                </c:pt>
                <c:pt idx="51">
                  <c:v>0.10158630108204658</c:v>
                </c:pt>
                <c:pt idx="52">
                  <c:v>0.10437956204379595</c:v>
                </c:pt>
                <c:pt idx="53">
                  <c:v>0.10930837233489354</c:v>
                </c:pt>
                <c:pt idx="54">
                  <c:v>0.10496497733827748</c:v>
                </c:pt>
                <c:pt idx="55">
                  <c:v>9.7707590422821955E-2</c:v>
                </c:pt>
                <c:pt idx="56">
                  <c:v>9.6420967251343415E-2</c:v>
                </c:pt>
                <c:pt idx="57">
                  <c:v>8.8031353632800569E-2</c:v>
                </c:pt>
                <c:pt idx="58">
                  <c:v>7.6564514529406047E-2</c:v>
                </c:pt>
                <c:pt idx="59">
                  <c:v>6.6001760046934477E-2</c:v>
                </c:pt>
                <c:pt idx="60">
                  <c:v>6.3802967128866461E-2</c:v>
                </c:pt>
                <c:pt idx="61">
                  <c:v>5.5576886158571703E-2</c:v>
                </c:pt>
                <c:pt idx="62">
                  <c:v>6.6871933031848574E-2</c:v>
                </c:pt>
                <c:pt idx="63">
                  <c:v>5.9794011062368924E-2</c:v>
                </c:pt>
                <c:pt idx="64">
                  <c:v>5.3630440940421131E-2</c:v>
                </c:pt>
                <c:pt idx="65">
                  <c:v>5.6534783423964008E-2</c:v>
                </c:pt>
                <c:pt idx="66">
                  <c:v>5.9103197538920682E-2</c:v>
                </c:pt>
                <c:pt idx="67">
                  <c:v>6.7848524224986217E-2</c:v>
                </c:pt>
                <c:pt idx="68">
                  <c:v>6.5563158868133797E-2</c:v>
                </c:pt>
                <c:pt idx="69">
                  <c:v>7.6383116283365471E-2</c:v>
                </c:pt>
                <c:pt idx="70">
                  <c:v>7.9778903730999273E-2</c:v>
                </c:pt>
                <c:pt idx="71">
                  <c:v>8.0443955237570863E-2</c:v>
                </c:pt>
                <c:pt idx="72">
                  <c:v>7.9391122049038199E-2</c:v>
                </c:pt>
                <c:pt idx="73">
                  <c:v>7.7748476857324667E-2</c:v>
                </c:pt>
                <c:pt idx="74">
                  <c:v>7.1699134199134429E-2</c:v>
                </c:pt>
                <c:pt idx="75">
                  <c:v>7.6576981913074826E-2</c:v>
                </c:pt>
                <c:pt idx="76">
                  <c:v>7.5902858679093299E-2</c:v>
                </c:pt>
                <c:pt idx="77">
                  <c:v>6.3625876297808137E-2</c:v>
                </c:pt>
                <c:pt idx="78">
                  <c:v>5.8269518528298647E-2</c:v>
                </c:pt>
                <c:pt idx="79">
                  <c:v>4.4241634072142544E-2</c:v>
                </c:pt>
                <c:pt idx="80">
                  <c:v>4.8772021175041314E-2</c:v>
                </c:pt>
                <c:pt idx="81">
                  <c:v>3.8956581431268456E-2</c:v>
                </c:pt>
                <c:pt idx="82">
                  <c:v>3.8136677757870441E-2</c:v>
                </c:pt>
                <c:pt idx="83">
                  <c:v>3.5911367688258977E-2</c:v>
                </c:pt>
                <c:pt idx="84">
                  <c:v>3.4284749197770692E-2</c:v>
                </c:pt>
                <c:pt idx="85">
                  <c:v>3.9318258521768623E-2</c:v>
                </c:pt>
                <c:pt idx="86">
                  <c:v>3.1894302785491657E-2</c:v>
                </c:pt>
                <c:pt idx="87">
                  <c:v>2.49080575058509E-2</c:v>
                </c:pt>
                <c:pt idx="88">
                  <c:v>2.1905713809761806E-2</c:v>
                </c:pt>
                <c:pt idx="89">
                  <c:v>1.8771900550642817E-2</c:v>
                </c:pt>
                <c:pt idx="90">
                  <c:v>1.1394826582383999E-2</c:v>
                </c:pt>
                <c:pt idx="91">
                  <c:v>6.2427168303644809E-3</c:v>
                </c:pt>
                <c:pt idx="92">
                  <c:v>-6.6197765825404264E-4</c:v>
                </c:pt>
                <c:pt idx="93">
                  <c:v>-4.6250412950117337E-3</c:v>
                </c:pt>
                <c:pt idx="94">
                  <c:v>-1.1587771203155905E-2</c:v>
                </c:pt>
                <c:pt idx="95">
                  <c:v>-1.6554663169972117E-2</c:v>
                </c:pt>
                <c:pt idx="96">
                  <c:v>-2.4330502939255538E-2</c:v>
                </c:pt>
                <c:pt idx="97">
                  <c:v>-3.7668452670888475E-2</c:v>
                </c:pt>
                <c:pt idx="98">
                  <c:v>-3.3844397325069275E-2</c:v>
                </c:pt>
                <c:pt idx="99">
                  <c:v>-4.0368618496167019E-2</c:v>
                </c:pt>
                <c:pt idx="100">
                  <c:v>-4.9474284782786038E-2</c:v>
                </c:pt>
                <c:pt idx="101">
                  <c:v>-4.7661944148718605E-2</c:v>
                </c:pt>
                <c:pt idx="102">
                  <c:v>-4.925986842105301E-2</c:v>
                </c:pt>
                <c:pt idx="103">
                  <c:v>-5.1534452808338238E-2</c:v>
                </c:pt>
                <c:pt idx="104">
                  <c:v>-5.9865860727001841E-2</c:v>
                </c:pt>
                <c:pt idx="105">
                  <c:v>-6.8038499834052413E-2</c:v>
                </c:pt>
                <c:pt idx="106">
                  <c:v>-7.7492308971480739E-2</c:v>
                </c:pt>
                <c:pt idx="107">
                  <c:v>-8.6416666666666697E-2</c:v>
                </c:pt>
                <c:pt idx="108">
                  <c:v>-9.4058577405857768E-2</c:v>
                </c:pt>
                <c:pt idx="109">
                  <c:v>-9.0602328327990422E-2</c:v>
                </c:pt>
                <c:pt idx="110">
                  <c:v>-9.6395711994597622E-2</c:v>
                </c:pt>
                <c:pt idx="111">
                  <c:v>-9.7221041896830229E-2</c:v>
                </c:pt>
                <c:pt idx="112">
                  <c:v>-9.7067398387926662E-2</c:v>
                </c:pt>
                <c:pt idx="113">
                  <c:v>-0.10052455069223498</c:v>
                </c:pt>
                <c:pt idx="114">
                  <c:v>-0.10362425395727004</c:v>
                </c:pt>
                <c:pt idx="115">
                  <c:v>-0.10212803069945919</c:v>
                </c:pt>
                <c:pt idx="116">
                  <c:v>-9.9700546063061335E-2</c:v>
                </c:pt>
                <c:pt idx="117">
                  <c:v>-9.8023504273504369E-2</c:v>
                </c:pt>
                <c:pt idx="118">
                  <c:v>-9.1122127084272142E-2</c:v>
                </c:pt>
                <c:pt idx="119">
                  <c:v>-8.6837544467755268E-2</c:v>
                </c:pt>
                <c:pt idx="120">
                  <c:v>-7.5281729170515344E-2</c:v>
                </c:pt>
                <c:pt idx="121">
                  <c:v>-7.4860853432281993E-2</c:v>
                </c:pt>
                <c:pt idx="122">
                  <c:v>-6.9873890705278052E-2</c:v>
                </c:pt>
                <c:pt idx="123">
                  <c:v>-6.3164831027016755E-2</c:v>
                </c:pt>
                <c:pt idx="124">
                  <c:v>-5.1092117758784417E-2</c:v>
                </c:pt>
                <c:pt idx="125">
                  <c:v>-4.1395793499044098E-2</c:v>
                </c:pt>
                <c:pt idx="126">
                  <c:v>-2.7984174466853085E-2</c:v>
                </c:pt>
                <c:pt idx="127">
                  <c:v>-1.5444390480815917E-2</c:v>
                </c:pt>
                <c:pt idx="128">
                  <c:v>-1.3695949911953775E-3</c:v>
                </c:pt>
                <c:pt idx="129">
                  <c:v>1.3720264534596849E-2</c:v>
                </c:pt>
                <c:pt idx="130">
                  <c:v>2.5783419278064157E-2</c:v>
                </c:pt>
                <c:pt idx="131">
                  <c:v>4.01558285885526E-2</c:v>
                </c:pt>
                <c:pt idx="132">
                  <c:v>4.545000499450591E-2</c:v>
                </c:pt>
                <c:pt idx="133">
                  <c:v>5.3444299608944146E-2</c:v>
                </c:pt>
                <c:pt idx="134">
                  <c:v>6.2669478758662134E-2</c:v>
                </c:pt>
                <c:pt idx="135">
                  <c:v>7.0136655948552784E-2</c:v>
                </c:pt>
                <c:pt idx="136">
                  <c:v>6.7654123298638735E-2</c:v>
                </c:pt>
                <c:pt idx="137">
                  <c:v>6.7019048568863981E-2</c:v>
                </c:pt>
                <c:pt idx="138">
                  <c:v>6.4628214037525833E-2</c:v>
                </c:pt>
                <c:pt idx="139">
                  <c:v>6.4029202841357602E-2</c:v>
                </c:pt>
                <c:pt idx="140">
                  <c:v>5.8385579937304088E-2</c:v>
                </c:pt>
                <c:pt idx="141">
                  <c:v>5.7254138266796595E-2</c:v>
                </c:pt>
                <c:pt idx="142">
                  <c:v>5.4911059551431052E-2</c:v>
                </c:pt>
                <c:pt idx="143">
                  <c:v>4.9649476615768906E-2</c:v>
                </c:pt>
                <c:pt idx="144">
                  <c:v>4.7296006115039591E-2</c:v>
                </c:pt>
                <c:pt idx="145">
                  <c:v>4.9114791547687275E-2</c:v>
                </c:pt>
                <c:pt idx="146">
                  <c:v>3.8654191475285815E-2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358800"/>
        <c:axId val="229359360"/>
      </c:lineChart>
      <c:catAx>
        <c:axId val="22935880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9359360"/>
        <c:crosses val="autoZero"/>
        <c:auto val="1"/>
        <c:lblAlgn val="ctr"/>
        <c:lblOffset val="100"/>
        <c:noMultiLvlLbl val="0"/>
      </c:catAx>
      <c:valAx>
        <c:axId val="22935936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9358800"/>
        <c:crosses val="autoZero"/>
        <c:crossBetween val="between"/>
        <c:majorUnit val="3.0000000000000006E-2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6790011352211276"/>
          <c:y val="0.82490079251042514"/>
          <c:w val="0.6503153658108346"/>
          <c:h val="6.6828184938421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cap="all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000" b="1" i="0" baseline="0">
                <a:effectLst/>
                <a:latin typeface="+mj-lt"/>
              </a:rPr>
              <a:t>GRÁFICO 10. RECEITAS LÍQUIDAS DO GOVERNO CENTRAL E IBC-BR (VAR.% REAL ANUAL)* - 2004 a 2019</a:t>
            </a:r>
            <a:endParaRPr lang="pt-BR" sz="10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5352715023501515"/>
          <c:y val="2.13540219237301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871332507818837E-2"/>
          <c:y val="9.4824779562914005E-2"/>
          <c:w val="0.90966899114170707"/>
          <c:h val="0.6935512472705617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10'!$F$5</c:f>
              <c:strCache>
                <c:ptCount val="1"/>
                <c:pt idx="0">
                  <c:v>IBC-Br</c:v>
                </c:pt>
              </c:strCache>
            </c:strRef>
          </c:tx>
          <c:spPr>
            <a:ln w="28575">
              <a:solidFill>
                <a:srgbClr val="005D89"/>
              </a:solidFill>
            </a:ln>
          </c:spPr>
          <c:marker>
            <c:symbol val="circle"/>
            <c:size val="5"/>
            <c:spPr>
              <a:solidFill>
                <a:srgbClr val="9EBBD3"/>
              </a:solidFill>
              <a:ln w="19050">
                <a:solidFill>
                  <a:srgbClr val="005D89"/>
                </a:solidFill>
              </a:ln>
            </c:spPr>
          </c:marker>
          <c:dLbls>
            <c:dLbl>
              <c:idx val="0"/>
              <c:layout>
                <c:manualLayout>
                  <c:x val="-5.1299684123204861E-2"/>
                  <c:y val="4.086719080891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4999722915091646E-3"/>
                  <c:y val="1.213808901184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9999445830183939E-4"/>
                  <c:y val="-2.985059823003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499750623582777E-2"/>
                  <c:y val="4.9706914438783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99806040564383E-2"/>
                  <c:y val="5.191684534625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0205229917403186E-3"/>
                  <c:y val="-7.75128915536440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779299673918542E-2"/>
                  <c:y val="-8.951873273165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9179100172784764E-2"/>
                  <c:y val="-1.6591012785233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099839290753345E-2"/>
                  <c:y val="4.7496983531316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9.8999390413202337E-3"/>
                  <c:y val="-2.985059823003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5D89"/>
                    </a:solidFill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10'!$A$7:$A$25</c15:sqref>
                  </c15:fullRef>
                </c:ext>
              </c:extLst>
              <c:f>('Gráfico 10'!$A$7:$A$20,'Gráfico 10'!$A$23:$A$25)</c:f>
              <c:numCache>
                <c:formatCode>0_ ;\-0\ 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10'!$F$7:$F$25</c15:sqref>
                  </c15:fullRef>
                </c:ext>
              </c:extLst>
              <c:f>('Gráfico 10'!$F$7:$F$20,'Gráfico 10'!$F$23:$F$25)</c:f>
              <c:numCache>
                <c:formatCode>0.0%</c:formatCode>
                <c:ptCount val="17"/>
                <c:pt idx="0">
                  <c:v>7.8403850010026144E-2</c:v>
                </c:pt>
                <c:pt idx="1">
                  <c:v>3.4306433618445542E-2</c:v>
                </c:pt>
                <c:pt idx="2">
                  <c:v>4.5393258426966288E-2</c:v>
                </c:pt>
                <c:pt idx="3">
                  <c:v>5.2708512467755986E-2</c:v>
                </c:pt>
                <c:pt idx="4">
                  <c:v>-2.8832802417708137E-2</c:v>
                </c:pt>
                <c:pt idx="5">
                  <c:v>8.6879730866274096E-2</c:v>
                </c:pt>
                <c:pt idx="6">
                  <c:v>5.7726534086512515E-2</c:v>
                </c:pt>
                <c:pt idx="7">
                  <c:v>1.858219328407329E-2</c:v>
                </c:pt>
                <c:pt idx="8">
                  <c:v>2.0828844358258269E-3</c:v>
                </c:pt>
                <c:pt idx="9">
                  <c:v>4.4796444954128489E-2</c:v>
                </c:pt>
                <c:pt idx="10">
                  <c:v>-1.9894354119505131E-3</c:v>
                </c:pt>
                <c:pt idx="11">
                  <c:v>-6.2414077536431023E-2</c:v>
                </c:pt>
                <c:pt idx="12">
                  <c:v>-2.2287390029325449E-2</c:v>
                </c:pt>
                <c:pt idx="13">
                  <c:v>1.9946010797840419E-2</c:v>
                </c:pt>
                <c:pt idx="14">
                  <c:v>3.0877812086456125E-3</c:v>
                </c:pt>
                <c:pt idx="15">
                  <c:v>2.4948024948024949E-2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'Gráfico 10'!$E$5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28575">
              <a:solidFill>
                <a:srgbClr val="BD534B"/>
              </a:solidFill>
            </a:ln>
          </c:spPr>
          <c:marker>
            <c:symbol val="diamond"/>
            <c:size val="7"/>
            <c:spPr>
              <a:solidFill>
                <a:srgbClr val="D5998E"/>
              </a:solidFill>
              <a:ln w="15875">
                <a:solidFill>
                  <a:srgbClr val="BD534B"/>
                </a:solidFill>
              </a:ln>
            </c:spPr>
          </c:marker>
          <c:dLbls>
            <c:dLbl>
              <c:idx val="1"/>
              <c:layout>
                <c:manualLayout>
                  <c:x val="-1.1699927957923913E-2"/>
                  <c:y val="-2.9817536271578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699872540942306E-2"/>
                  <c:y val="-4.3077121716382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8999390413201677E-3"/>
                  <c:y val="-4.307712171638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099839290753345E-2"/>
                  <c:y val="-6.9596292605988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8978978255425297E-2"/>
                  <c:y val="2.3220805507635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7178989338821558E-2"/>
                  <c:y val="2.764066732256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462044540796607E-2"/>
                  <c:y val="-5.50829628943900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7899828207357022E-2"/>
                  <c:y val="3.869032185990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BD534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10'!$A$7:$A$25</c15:sqref>
                  </c15:fullRef>
                </c:ext>
              </c:extLst>
              <c:f>('Gráfico 10'!$A$7:$A$20,'Gráfico 10'!$A$23:$A$25)</c:f>
              <c:numCache>
                <c:formatCode>0_ ;\-0\ 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10'!$E$7:$E$25</c15:sqref>
                  </c15:fullRef>
                </c:ext>
              </c:extLst>
              <c:f>('Gráfico 10'!$E$7:$E$20,'Gráfico 10'!$E$23:$E$25)</c:f>
              <c:numCache>
                <c:formatCode>0.0%</c:formatCode>
                <c:ptCount val="17"/>
                <c:pt idx="0">
                  <c:v>0.11209248877373645</c:v>
                </c:pt>
                <c:pt idx="1">
                  <c:v>7.4879344432938533E-2</c:v>
                </c:pt>
                <c:pt idx="2">
                  <c:v>6.587105426933082E-2</c:v>
                </c:pt>
                <c:pt idx="3">
                  <c:v>0.10093085077252706</c:v>
                </c:pt>
                <c:pt idx="4">
                  <c:v>7.8351917500451229E-2</c:v>
                </c:pt>
                <c:pt idx="5">
                  <c:v>1.5861314650691405E-3</c:v>
                </c:pt>
                <c:pt idx="6">
                  <c:v>9.3605035440738282E-2</c:v>
                </c:pt>
                <c:pt idx="7">
                  <c:v>8.9998225320492509E-2</c:v>
                </c:pt>
                <c:pt idx="8">
                  <c:v>2.147557235077957E-2</c:v>
                </c:pt>
                <c:pt idx="9">
                  <c:v>5.6075645514653161E-2</c:v>
                </c:pt>
                <c:pt idx="10">
                  <c:v>-3.4158177899209274E-2</c:v>
                </c:pt>
                <c:pt idx="11">
                  <c:v>-6.4303153627882748E-2</c:v>
                </c:pt>
                <c:pt idx="12">
                  <c:v>-4.0664611077249613E-2</c:v>
                </c:pt>
                <c:pt idx="13">
                  <c:v>2.4797353788409193E-2</c:v>
                </c:pt>
                <c:pt idx="14">
                  <c:v>2.6026587700196613E-2</c:v>
                </c:pt>
                <c:pt idx="15">
                  <c:v>7.3866410821188389E-3</c:v>
                </c:pt>
                <c:pt idx="16">
                  <c:v>8.1137631071532823E-3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81984"/>
        <c:axId val="342382544"/>
      </c:lineChart>
      <c:catAx>
        <c:axId val="3423819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low"/>
        <c:crossAx val="342382544"/>
        <c:crosses val="autoZero"/>
        <c:auto val="1"/>
        <c:lblAlgn val="ctr"/>
        <c:lblOffset val="100"/>
        <c:noMultiLvlLbl val="0"/>
      </c:catAx>
      <c:valAx>
        <c:axId val="342382544"/>
        <c:scaling>
          <c:orientation val="minMax"/>
          <c:max val="0.16000000000000003"/>
          <c:min val="-8.0000000000000016E-2"/>
        </c:scaling>
        <c:delete val="0"/>
        <c:axPos val="l"/>
        <c:numFmt formatCode="0%" sourceLinked="0"/>
        <c:majorTickMark val="out"/>
        <c:minorTickMark val="none"/>
        <c:tickLblPos val="nextTo"/>
        <c:crossAx val="342381984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0.35439244221046218"/>
          <c:y val="0.85699574317916127"/>
          <c:w val="0.28761154855643045"/>
          <c:h val="3.9925001434256299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j-lt"/>
              </a:defRPr>
            </a:pPr>
            <a:r>
              <a:rPr lang="pt-BR" sz="1000" b="1" i="0" baseline="0">
                <a:effectLst/>
                <a:latin typeface="+mj-lt"/>
              </a:rPr>
              <a:t>GRÁFICO 11. DESPESAS DISCRICIONÁRIAS E OBRIGATÓRIAS FEDERAIS ACUMULADAS EM 12 MESES (R$ BILHÕES - A PREÇOS DE MAR/19)*</a:t>
            </a:r>
            <a:endParaRPr lang="pt-BR" sz="1000">
              <a:effectLst/>
              <a:latin typeface="+mj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001658534476496E-2"/>
          <c:y val="0.14076551028236861"/>
          <c:w val="0.85020115953306885"/>
          <c:h val="0.59195629934063154"/>
        </c:manualLayout>
      </c:layout>
      <c:lineChart>
        <c:grouping val="standard"/>
        <c:varyColors val="0"/>
        <c:ser>
          <c:idx val="2"/>
          <c:order val="1"/>
          <c:tx>
            <c:strRef>
              <c:f>'Gráfico 11'!$G$5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99"/>
              <c:layout>
                <c:manualLayout>
                  <c:x val="-6.8774265113699384E-2"/>
                  <c:y val="6.19307832422586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mar/19</a:t>
                    </a:r>
                  </a:p>
                  <a:p>
                    <a:r>
                      <a:rPr lang="en-US"/>
                      <a:t>1.260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11'!$A$17:$A$116</c:f>
              <c:numCache>
                <c:formatCode>mmm\-yy</c:formatCode>
                <c:ptCount val="100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</c:numCache>
            </c:numRef>
          </c:cat>
          <c:val>
            <c:numRef>
              <c:f>'Gráfico 11'!$G$17:$G$116</c:f>
              <c:numCache>
                <c:formatCode>_-* #,##0_-;\-* #,##0_-;_-* "-"??_-;_-@_-</c:formatCode>
                <c:ptCount val="100"/>
                <c:pt idx="0">
                  <c:v>961854.1478565014</c:v>
                </c:pt>
                <c:pt idx="1">
                  <c:v>971007.48035871075</c:v>
                </c:pt>
                <c:pt idx="2">
                  <c:v>972432.60307179601</c:v>
                </c:pt>
                <c:pt idx="3">
                  <c:v>962686.29419054533</c:v>
                </c:pt>
                <c:pt idx="4">
                  <c:v>971391.40149681282</c:v>
                </c:pt>
                <c:pt idx="5">
                  <c:v>971744.53865486744</c:v>
                </c:pt>
                <c:pt idx="6">
                  <c:v>979774.15380622877</c:v>
                </c:pt>
                <c:pt idx="7">
                  <c:v>987025.45963280369</c:v>
                </c:pt>
                <c:pt idx="8">
                  <c:v>985900.89536442864</c:v>
                </c:pt>
                <c:pt idx="9">
                  <c:v>986056.54445206397</c:v>
                </c:pt>
                <c:pt idx="10">
                  <c:v>990122.32988508185</c:v>
                </c:pt>
                <c:pt idx="11">
                  <c:v>989561.40000793955</c:v>
                </c:pt>
                <c:pt idx="12">
                  <c:v>997028.51414237334</c:v>
                </c:pt>
                <c:pt idx="13">
                  <c:v>997200.95822361053</c:v>
                </c:pt>
                <c:pt idx="14">
                  <c:v>1000444.4558427342</c:v>
                </c:pt>
                <c:pt idx="15">
                  <c:v>1006276.917677197</c:v>
                </c:pt>
                <c:pt idx="16">
                  <c:v>1013806.0205576676</c:v>
                </c:pt>
                <c:pt idx="17">
                  <c:v>1018722.1545112326</c:v>
                </c:pt>
                <c:pt idx="18">
                  <c:v>1019066.7717875822</c:v>
                </c:pt>
                <c:pt idx="19">
                  <c:v>1021508.8413968364</c:v>
                </c:pt>
                <c:pt idx="20">
                  <c:v>1027790.5939062579</c:v>
                </c:pt>
                <c:pt idx="21">
                  <c:v>1032822.9130569916</c:v>
                </c:pt>
                <c:pt idx="22">
                  <c:v>1036295.8333748301</c:v>
                </c:pt>
                <c:pt idx="23">
                  <c:v>1046362.9546334432</c:v>
                </c:pt>
                <c:pt idx="24">
                  <c:v>1046426.1864400305</c:v>
                </c:pt>
                <c:pt idx="25">
                  <c:v>1047583.9910219415</c:v>
                </c:pt>
                <c:pt idx="26">
                  <c:v>1051180.5486777897</c:v>
                </c:pt>
                <c:pt idx="27">
                  <c:v>1054805.4072193187</c:v>
                </c:pt>
                <c:pt idx="28">
                  <c:v>1066175.3781990667</c:v>
                </c:pt>
                <c:pt idx="29">
                  <c:v>1067380.9175346205</c:v>
                </c:pt>
                <c:pt idx="30">
                  <c:v>1075976.3905465896</c:v>
                </c:pt>
                <c:pt idx="31">
                  <c:v>1080788.9558356861</c:v>
                </c:pt>
                <c:pt idx="32">
                  <c:v>1086363.9692433467</c:v>
                </c:pt>
                <c:pt idx="33">
                  <c:v>1100106.467496431</c:v>
                </c:pt>
                <c:pt idx="34">
                  <c:v>1111463.2934299954</c:v>
                </c:pt>
                <c:pt idx="35">
                  <c:v>1115839.2208510139</c:v>
                </c:pt>
                <c:pt idx="36">
                  <c:v>1116182.0523304993</c:v>
                </c:pt>
                <c:pt idx="37">
                  <c:v>1132146.1914799258</c:v>
                </c:pt>
                <c:pt idx="38">
                  <c:v>1135862.5001462195</c:v>
                </c:pt>
                <c:pt idx="39">
                  <c:v>1140093.3106351434</c:v>
                </c:pt>
                <c:pt idx="40">
                  <c:v>1130304.6213052396</c:v>
                </c:pt>
                <c:pt idx="41">
                  <c:v>1138300.4148562073</c:v>
                </c:pt>
                <c:pt idx="42">
                  <c:v>1141850.3899875649</c:v>
                </c:pt>
                <c:pt idx="43">
                  <c:v>1145225.5681873057</c:v>
                </c:pt>
                <c:pt idx="44">
                  <c:v>1157072.0199889552</c:v>
                </c:pt>
                <c:pt idx="45">
                  <c:v>1160429.360414519</c:v>
                </c:pt>
                <c:pt idx="46">
                  <c:v>1160558.699965527</c:v>
                </c:pt>
                <c:pt idx="47">
                  <c:v>1168488.9105794332</c:v>
                </c:pt>
                <c:pt idx="48">
                  <c:v>1179123.7102282301</c:v>
                </c:pt>
                <c:pt idx="49">
                  <c:v>1181709.9139377081</c:v>
                </c:pt>
                <c:pt idx="50">
                  <c:v>1186853.1269660008</c:v>
                </c:pt>
                <c:pt idx="51">
                  <c:v>1187731.9960053964</c:v>
                </c:pt>
                <c:pt idx="52">
                  <c:v>1195502.8591329297</c:v>
                </c:pt>
                <c:pt idx="53">
                  <c:v>1198156.9738587823</c:v>
                </c:pt>
                <c:pt idx="54">
                  <c:v>1200668.4090886018</c:v>
                </c:pt>
                <c:pt idx="55">
                  <c:v>1203549.0644853294</c:v>
                </c:pt>
                <c:pt idx="56">
                  <c:v>1188459.5924198986</c:v>
                </c:pt>
                <c:pt idx="57">
                  <c:v>1172706.8358014782</c:v>
                </c:pt>
                <c:pt idx="58">
                  <c:v>1182247.9471345718</c:v>
                </c:pt>
                <c:pt idx="59">
                  <c:v>1179861.309755411</c:v>
                </c:pt>
                <c:pt idx="60">
                  <c:v>1243129.8645893221</c:v>
                </c:pt>
                <c:pt idx="61">
                  <c:v>1250168.2626483308</c:v>
                </c:pt>
                <c:pt idx="62">
                  <c:v>1257368.2012627216</c:v>
                </c:pt>
                <c:pt idx="63">
                  <c:v>1260971.283945105</c:v>
                </c:pt>
                <c:pt idx="64">
                  <c:v>1252763.5664689746</c:v>
                </c:pt>
                <c:pt idx="65">
                  <c:v>1253408.7073214026</c:v>
                </c:pt>
                <c:pt idx="66">
                  <c:v>1250428.3399894391</c:v>
                </c:pt>
                <c:pt idx="67">
                  <c:v>1256055.9567999674</c:v>
                </c:pt>
                <c:pt idx="68">
                  <c:v>1261779.2315665875</c:v>
                </c:pt>
                <c:pt idx="69">
                  <c:v>1273784.0971772939</c:v>
                </c:pt>
                <c:pt idx="70">
                  <c:v>1256225.5464580669</c:v>
                </c:pt>
                <c:pt idx="71">
                  <c:v>1263486.0239138657</c:v>
                </c:pt>
                <c:pt idx="72">
                  <c:v>1223340.2593641647</c:v>
                </c:pt>
                <c:pt idx="73">
                  <c:v>1215774.9858746573</c:v>
                </c:pt>
                <c:pt idx="74">
                  <c:v>1216829.5456075715</c:v>
                </c:pt>
                <c:pt idx="75">
                  <c:v>1219936.1102663507</c:v>
                </c:pt>
                <c:pt idx="76">
                  <c:v>1222493.7512140181</c:v>
                </c:pt>
                <c:pt idx="77">
                  <c:v>1232876.1059929458</c:v>
                </c:pt>
                <c:pt idx="78">
                  <c:v>1245001.7205937535</c:v>
                </c:pt>
                <c:pt idx="79">
                  <c:v>1241909.1093270944</c:v>
                </c:pt>
                <c:pt idx="80">
                  <c:v>1246405.6201561908</c:v>
                </c:pt>
                <c:pt idx="81">
                  <c:v>1251294.3822201213</c:v>
                </c:pt>
                <c:pt idx="82">
                  <c:v>1256809.8046666314</c:v>
                </c:pt>
                <c:pt idx="83">
                  <c:v>1249828.4709446295</c:v>
                </c:pt>
                <c:pt idx="84">
                  <c:v>1241153.6508710638</c:v>
                </c:pt>
                <c:pt idx="85">
                  <c:v>1242483.2394878371</c:v>
                </c:pt>
                <c:pt idx="86">
                  <c:v>1243242.9539280392</c:v>
                </c:pt>
                <c:pt idx="87">
                  <c:v>1254530.2084430575</c:v>
                </c:pt>
                <c:pt idx="88">
                  <c:v>1265913.3019594236</c:v>
                </c:pt>
                <c:pt idx="89">
                  <c:v>1258575.6343112949</c:v>
                </c:pt>
                <c:pt idx="90">
                  <c:v>1247764.9398201727</c:v>
                </c:pt>
                <c:pt idx="91">
                  <c:v>1246259.2919535192</c:v>
                </c:pt>
                <c:pt idx="92">
                  <c:v>1252534.1719888437</c:v>
                </c:pt>
                <c:pt idx="93">
                  <c:v>1253652.3873360734</c:v>
                </c:pt>
                <c:pt idx="94">
                  <c:v>1254192.1313782847</c:v>
                </c:pt>
                <c:pt idx="95">
                  <c:v>1257957.6065472919</c:v>
                </c:pt>
                <c:pt idx="96">
                  <c:v>1259408.0140143589</c:v>
                </c:pt>
                <c:pt idx="97">
                  <c:v>1257439.313215812</c:v>
                </c:pt>
                <c:pt idx="98">
                  <c:v>1258988.8794867988</c:v>
                </c:pt>
                <c:pt idx="99">
                  <c:v>1259646.5324951988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86464"/>
        <c:axId val="342387024"/>
      </c:lineChart>
      <c:lineChart>
        <c:grouping val="standard"/>
        <c:varyColors val="0"/>
        <c:ser>
          <c:idx val="1"/>
          <c:order val="0"/>
          <c:tx>
            <c:strRef>
              <c:f>'Gráfico 11'!$F$5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99"/>
              <c:layout>
                <c:manualLayout>
                  <c:x val="-8.2243290068838182E-2"/>
                  <c:y val="4.408345780845883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 b="1"/>
                      <a:t> mar/19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128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11'!$A$17:$A$116</c:f>
              <c:numCache>
                <c:formatCode>mmm\-yy</c:formatCode>
                <c:ptCount val="100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</c:numCache>
            </c:numRef>
          </c:cat>
          <c:val>
            <c:numRef>
              <c:f>'Gráfico 11'!$F$17:$F$116</c:f>
              <c:numCache>
                <c:formatCode>_-* #,##0_-;\-* #,##0_-;_-* "-"??_-;_-@_-</c:formatCode>
                <c:ptCount val="100"/>
                <c:pt idx="0">
                  <c:v>151028.40845026079</c:v>
                </c:pt>
                <c:pt idx="1">
                  <c:v>157407.51366343276</c:v>
                </c:pt>
                <c:pt idx="2">
                  <c:v>155931.62286682735</c:v>
                </c:pt>
                <c:pt idx="3">
                  <c:v>153345.95651843728</c:v>
                </c:pt>
                <c:pt idx="4">
                  <c:v>153741.57201126002</c:v>
                </c:pt>
                <c:pt idx="5">
                  <c:v>152138.58071494263</c:v>
                </c:pt>
                <c:pt idx="6">
                  <c:v>154145.76209122781</c:v>
                </c:pt>
                <c:pt idx="7">
                  <c:v>152760.59318852721</c:v>
                </c:pt>
                <c:pt idx="8">
                  <c:v>154536.99989109495</c:v>
                </c:pt>
                <c:pt idx="9">
                  <c:v>141166.55737693064</c:v>
                </c:pt>
                <c:pt idx="10">
                  <c:v>140211.63010365603</c:v>
                </c:pt>
                <c:pt idx="11">
                  <c:v>138597.73347334375</c:v>
                </c:pt>
                <c:pt idx="12">
                  <c:v>145170.764517859</c:v>
                </c:pt>
                <c:pt idx="13">
                  <c:v>146061.63148635504</c:v>
                </c:pt>
                <c:pt idx="14">
                  <c:v>146955.01827195231</c:v>
                </c:pt>
                <c:pt idx="15">
                  <c:v>151096.34234577997</c:v>
                </c:pt>
                <c:pt idx="16">
                  <c:v>155019.19170445402</c:v>
                </c:pt>
                <c:pt idx="17">
                  <c:v>156354.69868173331</c:v>
                </c:pt>
                <c:pt idx="18">
                  <c:v>159770.7457346314</c:v>
                </c:pt>
                <c:pt idx="19">
                  <c:v>161651.10632373922</c:v>
                </c:pt>
                <c:pt idx="20">
                  <c:v>162571.40470101943</c:v>
                </c:pt>
                <c:pt idx="21">
                  <c:v>162285.13369091027</c:v>
                </c:pt>
                <c:pt idx="22">
                  <c:v>165477.64114560193</c:v>
                </c:pt>
                <c:pt idx="23">
                  <c:v>167356.92883702228</c:v>
                </c:pt>
                <c:pt idx="24">
                  <c:v>159387.37897165725</c:v>
                </c:pt>
                <c:pt idx="25">
                  <c:v>164758.09405412828</c:v>
                </c:pt>
                <c:pt idx="26">
                  <c:v>166665.10516240908</c:v>
                </c:pt>
                <c:pt idx="27">
                  <c:v>163503.97757226435</c:v>
                </c:pt>
                <c:pt idx="28">
                  <c:v>164782.06022501804</c:v>
                </c:pt>
                <c:pt idx="29">
                  <c:v>165773.64854223683</c:v>
                </c:pt>
                <c:pt idx="30">
                  <c:v>164179.45182286802</c:v>
                </c:pt>
                <c:pt idx="31">
                  <c:v>165879.77775772981</c:v>
                </c:pt>
                <c:pt idx="32">
                  <c:v>164715.52433796573</c:v>
                </c:pt>
                <c:pt idx="33">
                  <c:v>166880.45637216509</c:v>
                </c:pt>
                <c:pt idx="34">
                  <c:v>167824.97856397554</c:v>
                </c:pt>
                <c:pt idx="35">
                  <c:v>169160.48101254398</c:v>
                </c:pt>
                <c:pt idx="36">
                  <c:v>171026.31300742822</c:v>
                </c:pt>
                <c:pt idx="37">
                  <c:v>171737.09181838506</c:v>
                </c:pt>
                <c:pt idx="38">
                  <c:v>175078.33356283105</c:v>
                </c:pt>
                <c:pt idx="39">
                  <c:v>177225.07331047818</c:v>
                </c:pt>
                <c:pt idx="40">
                  <c:v>175149.16136939361</c:v>
                </c:pt>
                <c:pt idx="41">
                  <c:v>179809.1231884454</c:v>
                </c:pt>
                <c:pt idx="42">
                  <c:v>178202.47956081686</c:v>
                </c:pt>
                <c:pt idx="43">
                  <c:v>178816.00039955199</c:v>
                </c:pt>
                <c:pt idx="44">
                  <c:v>186496.93902840881</c:v>
                </c:pt>
                <c:pt idx="45">
                  <c:v>193112.94823816096</c:v>
                </c:pt>
                <c:pt idx="46">
                  <c:v>193664.94494471027</c:v>
                </c:pt>
                <c:pt idx="47">
                  <c:v>193302.30440931197</c:v>
                </c:pt>
                <c:pt idx="48">
                  <c:v>190580.54441298763</c:v>
                </c:pt>
                <c:pt idx="49">
                  <c:v>182723.62393056336</c:v>
                </c:pt>
                <c:pt idx="50">
                  <c:v>180504.61653036228</c:v>
                </c:pt>
                <c:pt idx="51">
                  <c:v>177305.54120341229</c:v>
                </c:pt>
                <c:pt idx="52">
                  <c:v>174194.32584092536</c:v>
                </c:pt>
                <c:pt idx="53">
                  <c:v>168048.29889779675</c:v>
                </c:pt>
                <c:pt idx="54">
                  <c:v>167683.57531302518</c:v>
                </c:pt>
                <c:pt idx="55">
                  <c:v>163773.69132445494</c:v>
                </c:pt>
                <c:pt idx="56">
                  <c:v>158047.54654105665</c:v>
                </c:pt>
                <c:pt idx="57">
                  <c:v>152066.53121195754</c:v>
                </c:pt>
                <c:pt idx="58">
                  <c:v>146578.9146835955</c:v>
                </c:pt>
                <c:pt idx="59">
                  <c:v>143729.94323228422</c:v>
                </c:pt>
                <c:pt idx="60">
                  <c:v>151575.40035531792</c:v>
                </c:pt>
                <c:pt idx="61">
                  <c:v>148780.32041662486</c:v>
                </c:pt>
                <c:pt idx="62">
                  <c:v>149739.87952887377</c:v>
                </c:pt>
                <c:pt idx="63">
                  <c:v>149856.22075540072</c:v>
                </c:pt>
                <c:pt idx="64">
                  <c:v>151847.51962390332</c:v>
                </c:pt>
                <c:pt idx="65">
                  <c:v>150406.28835701797</c:v>
                </c:pt>
                <c:pt idx="66">
                  <c:v>148233.97456799689</c:v>
                </c:pt>
                <c:pt idx="67">
                  <c:v>146415.60421876845</c:v>
                </c:pt>
                <c:pt idx="68">
                  <c:v>143752.23736222286</c:v>
                </c:pt>
                <c:pt idx="69">
                  <c:v>141039.69025407833</c:v>
                </c:pt>
                <c:pt idx="70">
                  <c:v>139140.1168780796</c:v>
                </c:pt>
                <c:pt idx="71">
                  <c:v>142704.92183579825</c:v>
                </c:pt>
                <c:pt idx="72">
                  <c:v>155760.75860885563</c:v>
                </c:pt>
                <c:pt idx="73">
                  <c:v>147765.61916573683</c:v>
                </c:pt>
                <c:pt idx="74">
                  <c:v>144605.83285780513</c:v>
                </c:pt>
                <c:pt idx="75">
                  <c:v>143483.35873631953</c:v>
                </c:pt>
                <c:pt idx="76">
                  <c:v>137680.36008294619</c:v>
                </c:pt>
                <c:pt idx="77">
                  <c:v>138503.1899688828</c:v>
                </c:pt>
                <c:pt idx="78">
                  <c:v>137287.15052230516</c:v>
                </c:pt>
                <c:pt idx="79">
                  <c:v>135268.4098394844</c:v>
                </c:pt>
                <c:pt idx="80">
                  <c:v>135046.57265629139</c:v>
                </c:pt>
                <c:pt idx="81">
                  <c:v>134254.98301045143</c:v>
                </c:pt>
                <c:pt idx="82">
                  <c:v>133553.59722151831</c:v>
                </c:pt>
                <c:pt idx="83">
                  <c:v>129096.58665832086</c:v>
                </c:pt>
                <c:pt idx="84">
                  <c:v>123948.35403964798</c:v>
                </c:pt>
                <c:pt idx="85">
                  <c:v>124395.78321593811</c:v>
                </c:pt>
                <c:pt idx="86">
                  <c:v>123041.02622386051</c:v>
                </c:pt>
                <c:pt idx="87">
                  <c:v>125078.59194002463</c:v>
                </c:pt>
                <c:pt idx="88">
                  <c:v>127987.82625504279</c:v>
                </c:pt>
                <c:pt idx="89">
                  <c:v>127149.31537017238</c:v>
                </c:pt>
                <c:pt idx="90">
                  <c:v>131942.68640101582</c:v>
                </c:pt>
                <c:pt idx="91">
                  <c:v>133232.22577532055</c:v>
                </c:pt>
                <c:pt idx="92">
                  <c:v>133389.93096452314</c:v>
                </c:pt>
                <c:pt idx="93">
                  <c:v>134311.14117658624</c:v>
                </c:pt>
                <c:pt idx="94">
                  <c:v>136501.59272726515</c:v>
                </c:pt>
                <c:pt idx="95">
                  <c:v>138802.64428831366</c:v>
                </c:pt>
                <c:pt idx="96">
                  <c:v>132316.54022318393</c:v>
                </c:pt>
                <c:pt idx="97">
                  <c:v>131733.23301274955</c:v>
                </c:pt>
                <c:pt idx="98">
                  <c:v>132532.66562631747</c:v>
                </c:pt>
                <c:pt idx="99">
                  <c:v>128047.79339886906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88144"/>
        <c:axId val="342387584"/>
      </c:lineChart>
      <c:dateAx>
        <c:axId val="342386464"/>
        <c:scaling>
          <c:orientation val="minMax"/>
          <c:max val="43525"/>
          <c:min val="40513"/>
        </c:scaling>
        <c:delete val="0"/>
        <c:axPos val="b"/>
        <c:numFmt formatCode="mmm\-yy" sourceLinked="1"/>
        <c:majorTickMark val="out"/>
        <c:minorTickMark val="none"/>
        <c:tickLblPos val="nextTo"/>
        <c:crossAx val="342387024"/>
        <c:crosses val="autoZero"/>
        <c:auto val="1"/>
        <c:lblOffset val="100"/>
        <c:baseTimeUnit val="months"/>
        <c:majorUnit val="3"/>
        <c:majorTimeUnit val="months"/>
      </c:dateAx>
      <c:valAx>
        <c:axId val="342387024"/>
        <c:scaling>
          <c:orientation val="minMax"/>
          <c:min val="6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342386464"/>
        <c:crosses val="autoZero"/>
        <c:crossBetween val="between"/>
        <c:dispUnits>
          <c:builtInUnit val="thousands"/>
        </c:dispUnits>
      </c:valAx>
      <c:valAx>
        <c:axId val="342387584"/>
        <c:scaling>
          <c:orientation val="minMax"/>
          <c:max val="230000"/>
          <c:min val="110000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crossAx val="342388144"/>
        <c:crosses val="max"/>
        <c:crossBetween val="between"/>
        <c:majorUnit val="15000"/>
        <c:dispUnits>
          <c:builtInUnit val="thousands"/>
        </c:dispUnits>
      </c:valAx>
      <c:dateAx>
        <c:axId val="3423881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4238758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.15613395744535907"/>
          <c:y val="0.85142085295353076"/>
          <c:w val="0.68773208510928185"/>
          <c:h val="5.3488732534623766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9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j-lt"/>
              </a:defRPr>
            </a:pPr>
            <a:r>
              <a:rPr lang="pt-BR" sz="1000" b="1" i="0" baseline="0">
                <a:latin typeface="+mj-lt"/>
              </a:rPr>
              <a:t>GRÁFICO 12: DESPESAS PRIMÁRIAS SELECIONADAS ACUMULADAS EM 12 MESES (A PREÇOS DE MAR/19)</a:t>
            </a:r>
          </a:p>
        </c:rich>
      </c:tx>
      <c:layout>
        <c:manualLayout>
          <c:xMode val="edge"/>
          <c:yMode val="edge"/>
          <c:x val="0.13075034543093411"/>
          <c:y val="1.69635284139100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027658519760879E-2"/>
          <c:y val="0.11195928753180662"/>
          <c:w val="0.88077068752826493"/>
          <c:h val="0.6134675937944562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12'!$E$5</c:f>
              <c:strCache>
                <c:ptCount val="1"/>
                <c:pt idx="0">
                  <c:v>Investimentos e inversões financeiras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175209033083851E-2"/>
                  <c:y val="-1.017811704834605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 dez/07</a:t>
                    </a:r>
                  </a:p>
                  <a:p>
                    <a:r>
                      <a:rPr lang="en-US" sz="800" b="1"/>
                      <a:t>42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3"/>
              <c:layout>
                <c:manualLayout>
                  <c:x val="-5.3745456210245145E-2"/>
                  <c:y val="-4.74978795589482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 out/14</a:t>
                    </a:r>
                  </a:p>
                  <a:p>
                    <a:r>
                      <a:rPr lang="en-US" sz="800"/>
                      <a:t>104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-7.3289258468516111E-2"/>
                  <c:y val="-4.410517387616624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 mar/18</a:t>
                    </a:r>
                  </a:p>
                  <a:p>
                    <a:r>
                      <a:rPr lang="en-US" sz="800"/>
                      <a:t>51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6"/>
              <c:layout>
                <c:manualLayout>
                  <c:x val="0"/>
                  <c:y val="-5.428329092451229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 mar/19</a:t>
                    </a:r>
                  </a:p>
                  <a:p>
                    <a:r>
                      <a:rPr lang="en-US" sz="800" b="1"/>
                      <a:t>52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12'!$A$6:$A$152</c:f>
              <c:numCache>
                <c:formatCode>mmm\-yy</c:formatCode>
                <c:ptCount val="14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</c:numCache>
            </c:numRef>
          </c:cat>
          <c:val>
            <c:numRef>
              <c:f>'Gráfico 12'!$E$6:$E$152</c:f>
              <c:numCache>
                <c:formatCode>General</c:formatCode>
                <c:ptCount val="147"/>
                <c:pt idx="11" formatCode="_-* #,##0_-;\-* #,##0_-;_-* &quot;-&quot;??_-;_-@_-">
                  <c:v>42134.246610589194</c:v>
                </c:pt>
                <c:pt idx="12" formatCode="_-* #,##0_-;\-* #,##0_-;_-* &quot;-&quot;??_-;_-@_-">
                  <c:v>42380.037007673345</c:v>
                </c:pt>
                <c:pt idx="13" formatCode="_-* #,##0_-;\-* #,##0_-;_-* &quot;-&quot;??_-;_-@_-">
                  <c:v>42717.889991159784</c:v>
                </c:pt>
                <c:pt idx="14" formatCode="_-* #,##0_-;\-* #,##0_-;_-* &quot;-&quot;??_-;_-@_-">
                  <c:v>43108.207207013365</c:v>
                </c:pt>
                <c:pt idx="15" formatCode="_-* #,##0_-;\-* #,##0_-;_-* &quot;-&quot;??_-;_-@_-">
                  <c:v>42992.073746499562</c:v>
                </c:pt>
                <c:pt idx="16" formatCode="_-* #,##0_-;\-* #,##0_-;_-* &quot;-&quot;??_-;_-@_-">
                  <c:v>44247.769929318616</c:v>
                </c:pt>
                <c:pt idx="17" formatCode="_-* #,##0_-;\-* #,##0_-;_-* &quot;-&quot;??_-;_-@_-">
                  <c:v>46101.488641447213</c:v>
                </c:pt>
                <c:pt idx="18" formatCode="_-* #,##0_-;\-* #,##0_-;_-* &quot;-&quot;??_-;_-@_-">
                  <c:v>48999.705278273133</c:v>
                </c:pt>
                <c:pt idx="19" formatCode="_-* #,##0_-;\-* #,##0_-;_-* &quot;-&quot;??_-;_-@_-">
                  <c:v>49638.716593558856</c:v>
                </c:pt>
                <c:pt idx="20" formatCode="_-* #,##0_-;\-* #,##0_-;_-* &quot;-&quot;??_-;_-@_-">
                  <c:v>51365.399024306127</c:v>
                </c:pt>
                <c:pt idx="21" formatCode="_-* #,##0_-;\-* #,##0_-;_-* &quot;-&quot;??_-;_-@_-">
                  <c:v>51218.920776617982</c:v>
                </c:pt>
                <c:pt idx="22" formatCode="_-* #,##0_-;\-* #,##0_-;_-* &quot;-&quot;??_-;_-@_-">
                  <c:v>53346.147354314366</c:v>
                </c:pt>
                <c:pt idx="23" formatCode="_-* #,##0_-;\-* #,##0_-;_-* &quot;-&quot;??_-;_-@_-">
                  <c:v>51181.298291183033</c:v>
                </c:pt>
                <c:pt idx="24" formatCode="_-* #,##0_-;\-* #,##0_-;_-* &quot;-&quot;??_-;_-@_-">
                  <c:v>51413.767946082109</c:v>
                </c:pt>
                <c:pt idx="25" formatCode="_-* #,##0_-;\-* #,##0_-;_-* &quot;-&quot;??_-;_-@_-">
                  <c:v>51510.356328732923</c:v>
                </c:pt>
                <c:pt idx="26" formatCode="_-* #,##0_-;\-* #,##0_-;_-* &quot;-&quot;??_-;_-@_-">
                  <c:v>51450.592063595126</c:v>
                </c:pt>
                <c:pt idx="27" formatCode="_-* #,##0_-;\-* #,##0_-;_-* &quot;-&quot;??_-;_-@_-">
                  <c:v>52935.487306590454</c:v>
                </c:pt>
                <c:pt idx="28" formatCode="_-* #,##0_-;\-* #,##0_-;_-* &quot;-&quot;??_-;_-@_-">
                  <c:v>53538.451037261722</c:v>
                </c:pt>
                <c:pt idx="29" formatCode="_-* #,##0_-;\-* #,##0_-;_-* &quot;-&quot;??_-;_-@_-">
                  <c:v>53866.743918221531</c:v>
                </c:pt>
                <c:pt idx="30" formatCode="_-* #,##0_-;\-* #,##0_-;_-* &quot;-&quot;??_-;_-@_-">
                  <c:v>53584.059766727318</c:v>
                </c:pt>
                <c:pt idx="31" formatCode="_-* #,##0_-;\-* #,##0_-;_-* &quot;-&quot;??_-;_-@_-">
                  <c:v>51653.35318782831</c:v>
                </c:pt>
                <c:pt idx="32" formatCode="_-* #,##0_-;\-* #,##0_-;_-* &quot;-&quot;??_-;_-@_-">
                  <c:v>53494.510644835129</c:v>
                </c:pt>
                <c:pt idx="33" formatCode="_-* #,##0_-;\-* #,##0_-;_-* &quot;-&quot;??_-;_-@_-">
                  <c:v>56045.539957495537</c:v>
                </c:pt>
                <c:pt idx="34" formatCode="_-* #,##0_-;\-* #,##0_-;_-* &quot;-&quot;??_-;_-@_-">
                  <c:v>56224.970464919897</c:v>
                </c:pt>
                <c:pt idx="35" formatCode="_-* #,##0_-;\-* #,##0_-;_-* &quot;-&quot;??_-;_-@_-">
                  <c:v>59119.999424260925</c:v>
                </c:pt>
                <c:pt idx="36" formatCode="_-* #,##0_-;\-* #,##0_-;_-* &quot;-&quot;??_-;_-@_-">
                  <c:v>61612.392539459586</c:v>
                </c:pt>
                <c:pt idx="37" formatCode="_-* #,##0_-;\-* #,##0_-;_-* &quot;-&quot;??_-;_-@_-">
                  <c:v>63509.032955185954</c:v>
                </c:pt>
                <c:pt idx="38" formatCode="_-* #,##0_-;\-* #,##0_-;_-* &quot;-&quot;??_-;_-@_-">
                  <c:v>67917.968928890492</c:v>
                </c:pt>
                <c:pt idx="39" formatCode="_-* #,##0_-;\-* #,##0_-;_-* &quot;-&quot;??_-;_-@_-">
                  <c:v>68636.666838741789</c:v>
                </c:pt>
                <c:pt idx="40" formatCode="_-* #,##0_-;\-* #,##0_-;_-* &quot;-&quot;??_-;_-@_-">
                  <c:v>71111.292830294944</c:v>
                </c:pt>
                <c:pt idx="41" formatCode="_-* #,##0_-;\-* #,##0_-;_-* &quot;-&quot;??_-;_-@_-">
                  <c:v>71907.886795048398</c:v>
                </c:pt>
                <c:pt idx="42" formatCode="_-* #,##0_-;\-* #,##0_-;_-* &quot;-&quot;??_-;_-@_-">
                  <c:v>74560.227784686314</c:v>
                </c:pt>
                <c:pt idx="43" formatCode="_-* #,##0_-;\-* #,##0_-;_-* &quot;-&quot;??_-;_-@_-">
                  <c:v>75022.772980518421</c:v>
                </c:pt>
                <c:pt idx="44" formatCode="_-* #,##0_-;\-* #,##0_-;_-* &quot;-&quot;??_-;_-@_-">
                  <c:v>76967.91087630394</c:v>
                </c:pt>
                <c:pt idx="45" formatCode="_-* #,##0_-;\-* #,##0_-;_-* &quot;-&quot;??_-;_-@_-">
                  <c:v>79238.259642724704</c:v>
                </c:pt>
                <c:pt idx="46" formatCode="_-* #,##0_-;\-* #,##0_-;_-* &quot;-&quot;??_-;_-@_-">
                  <c:v>80205.335935710929</c:v>
                </c:pt>
                <c:pt idx="47" formatCode="_-* #,##0_-;\-* #,##0_-;_-* &quot;-&quot;??_-;_-@_-">
                  <c:v>74289.011835581259</c:v>
                </c:pt>
                <c:pt idx="48" formatCode="_-* #,##0_-;\-* #,##0_-;_-* &quot;-&quot;??_-;_-@_-">
                  <c:v>81700.659884232853</c:v>
                </c:pt>
                <c:pt idx="49" formatCode="_-* #,##0_-;\-* #,##0_-;_-* &quot;-&quot;??_-;_-@_-">
                  <c:v>79989.99881727605</c:v>
                </c:pt>
                <c:pt idx="50" formatCode="_-* #,##0_-;\-* #,##0_-;_-* &quot;-&quot;??_-;_-@_-">
                  <c:v>78203.429620859009</c:v>
                </c:pt>
                <c:pt idx="51" formatCode="_-* #,##0_-;\-* #,##0_-;_-* &quot;-&quot;??_-;_-@_-">
                  <c:v>79023.023446896201</c:v>
                </c:pt>
                <c:pt idx="52" formatCode="_-* #,##0_-;\-* #,##0_-;_-* &quot;-&quot;??_-;_-@_-">
                  <c:v>78075.529685279063</c:v>
                </c:pt>
                <c:pt idx="53" formatCode="_-* #,##0_-;\-* #,##0_-;_-* &quot;-&quot;??_-;_-@_-">
                  <c:v>80238.031266366947</c:v>
                </c:pt>
                <c:pt idx="54" formatCode="_-* #,##0_-;\-* #,##0_-;_-* &quot;-&quot;??_-;_-@_-">
                  <c:v>79933.186958250109</c:v>
                </c:pt>
                <c:pt idx="55" formatCode="_-* #,##0_-;\-* #,##0_-;_-* &quot;-&quot;??_-;_-@_-">
                  <c:v>80947.096482529538</c:v>
                </c:pt>
                <c:pt idx="56" formatCode="_-* #,##0_-;\-* #,##0_-;_-* &quot;-&quot;??_-;_-@_-">
                  <c:v>78271.206471438709</c:v>
                </c:pt>
                <c:pt idx="57" formatCode="_-* #,##0_-;\-* #,##0_-;_-* &quot;-&quot;??_-;_-@_-">
                  <c:v>77539.694776982709</c:v>
                </c:pt>
                <c:pt idx="58" formatCode="_-* #,##0_-;\-* #,##0_-;_-* &quot;-&quot;??_-;_-@_-">
                  <c:v>76086.1713843623</c:v>
                </c:pt>
                <c:pt idx="59" formatCode="_-* #,##0_-;\-* #,##0_-;_-* &quot;-&quot;??_-;_-@_-">
                  <c:v>82010.748195395543</c:v>
                </c:pt>
                <c:pt idx="60" formatCode="_-* #,##0_-;\-* #,##0_-;_-* &quot;-&quot;??_-;_-@_-">
                  <c:v>81162.039217035403</c:v>
                </c:pt>
                <c:pt idx="61" formatCode="_-* #,##0_-;\-* #,##0_-;_-* &quot;-&quot;??_-;_-@_-">
                  <c:v>81603.091210073195</c:v>
                </c:pt>
                <c:pt idx="62" formatCode="_-* #,##0_-;\-* #,##0_-;_-* &quot;-&quot;??_-;_-@_-">
                  <c:v>85363.441187845427</c:v>
                </c:pt>
                <c:pt idx="63" formatCode="_-* #,##0_-;\-* #,##0_-;_-* &quot;-&quot;??_-;_-@_-">
                  <c:v>87688.963780635197</c:v>
                </c:pt>
                <c:pt idx="64" formatCode="_-* #,##0_-;\-* #,##0_-;_-* &quot;-&quot;??_-;_-@_-">
                  <c:v>89427.283909445541</c:v>
                </c:pt>
                <c:pt idx="65" formatCode="_-* #,##0_-;\-* #,##0_-;_-* &quot;-&quot;??_-;_-@_-">
                  <c:v>91471.633417358156</c:v>
                </c:pt>
                <c:pt idx="66" formatCode="_-* #,##0_-;\-* #,##0_-;_-* &quot;-&quot;??_-;_-@_-">
                  <c:v>92730.425070152865</c:v>
                </c:pt>
                <c:pt idx="67" formatCode="_-* #,##0_-;\-* #,##0_-;_-* &quot;-&quot;??_-;_-@_-">
                  <c:v>93141.946174330355</c:v>
                </c:pt>
                <c:pt idx="68" formatCode="_-* #,##0_-;\-* #,##0_-;_-* &quot;-&quot;??_-;_-@_-">
                  <c:v>91817.500045169858</c:v>
                </c:pt>
                <c:pt idx="69" formatCode="_-* #,##0_-;\-* #,##0_-;_-* &quot;-&quot;??_-;_-@_-">
                  <c:v>92802.852831822616</c:v>
                </c:pt>
                <c:pt idx="70" formatCode="_-* #,##0_-;\-* #,##0_-;_-* &quot;-&quot;??_-;_-@_-">
                  <c:v>93601.216146576859</c:v>
                </c:pt>
                <c:pt idx="71" formatCode="_-* #,##0_-;\-* #,##0_-;_-* &quot;-&quot;??_-;_-@_-">
                  <c:v>88068.791590342167</c:v>
                </c:pt>
                <c:pt idx="72" formatCode="_-* #,##0_-;\-* #,##0_-;_-* &quot;-&quot;??_-;_-@_-">
                  <c:v>90111.810047834151</c:v>
                </c:pt>
                <c:pt idx="73" formatCode="_-* #,##0_-;\-* #,##0_-;_-* &quot;-&quot;??_-;_-@_-">
                  <c:v>91133.856446281832</c:v>
                </c:pt>
                <c:pt idx="74" formatCode="_-* #,##0_-;\-* #,##0_-;_-* &quot;-&quot;??_-;_-@_-">
                  <c:v>88327.733024428526</c:v>
                </c:pt>
                <c:pt idx="75" formatCode="_-* #,##0_-;\-* #,##0_-;_-* &quot;-&quot;??_-;_-@_-">
                  <c:v>88818.133875473213</c:v>
                </c:pt>
                <c:pt idx="76" formatCode="_-* #,##0_-;\-* #,##0_-;_-* &quot;-&quot;??_-;_-@_-">
                  <c:v>86594.791243978892</c:v>
                </c:pt>
                <c:pt idx="77" formatCode="_-* #,##0_-;\-* #,##0_-;_-* &quot;-&quot;??_-;_-@_-">
                  <c:v>85603.339872961486</c:v>
                </c:pt>
                <c:pt idx="78" formatCode="_-* #,##0_-;\-* #,##0_-;_-* &quot;-&quot;??_-;_-@_-">
                  <c:v>84658.281368864351</c:v>
                </c:pt>
                <c:pt idx="79" formatCode="_-* #,##0_-;\-* #,##0_-;_-* &quot;-&quot;??_-;_-@_-">
                  <c:v>83820.600384217381</c:v>
                </c:pt>
                <c:pt idx="80" formatCode="_-* #,##0_-;\-* #,##0_-;_-* &quot;-&quot;??_-;_-@_-">
                  <c:v>85887.485462704193</c:v>
                </c:pt>
                <c:pt idx="81" formatCode="_-* #,##0_-;\-* #,##0_-;_-* &quot;-&quot;??_-;_-@_-">
                  <c:v>87466.512106151102</c:v>
                </c:pt>
                <c:pt idx="82" formatCode="_-* #,##0_-;\-* #,##0_-;_-* &quot;-&quot;??_-;_-@_-">
                  <c:v>88181.243353618178</c:v>
                </c:pt>
                <c:pt idx="83" formatCode="_-* #,##0_-;\-* #,##0_-;_-* &quot;-&quot;??_-;_-@_-">
                  <c:v>88142.569421745211</c:v>
                </c:pt>
                <c:pt idx="84" formatCode="_-* #,##0_-;\-* #,##0_-;_-* &quot;-&quot;??_-;_-@_-">
                  <c:v>89429.838253594964</c:v>
                </c:pt>
                <c:pt idx="85" formatCode="_-* #,##0_-;\-* #,##0_-;_-* &quot;-&quot;??_-;_-@_-">
                  <c:v>90977.471009142013</c:v>
                </c:pt>
                <c:pt idx="86" formatCode="_-* #,##0_-;\-* #,##0_-;_-* &quot;-&quot;??_-;_-@_-">
                  <c:v>91689.648491617118</c:v>
                </c:pt>
                <c:pt idx="87" formatCode="_-* #,##0_-;\-* #,##0_-;_-* &quot;-&quot;??_-;_-@_-">
                  <c:v>92214.436618977415</c:v>
                </c:pt>
                <c:pt idx="88" formatCode="_-* #,##0_-;\-* #,##0_-;_-* &quot;-&quot;??_-;_-@_-">
                  <c:v>96708.174823916153</c:v>
                </c:pt>
                <c:pt idx="89" formatCode="_-* #,##0_-;\-* #,##0_-;_-* &quot;-&quot;??_-;_-@_-">
                  <c:v>95031.492739266178</c:v>
                </c:pt>
                <c:pt idx="90" formatCode="_-* #,##0_-;\-* #,##0_-;_-* &quot;-&quot;??_-;_-@_-">
                  <c:v>95955.713246078187</c:v>
                </c:pt>
                <c:pt idx="91" formatCode="_-* #,##0_-;\-* #,##0_-;_-* &quot;-&quot;??_-;_-@_-">
                  <c:v>99955.522668965728</c:v>
                </c:pt>
                <c:pt idx="92" formatCode="_-* #,##0_-;\-* #,##0_-;_-* &quot;-&quot;??_-;_-@_-">
                  <c:v>105156.89705542535</c:v>
                </c:pt>
                <c:pt idx="93" formatCode="_-* #,##0_-;\-* #,##0_-;_-* &quot;-&quot;??_-;_-@_-">
                  <c:v>103596.84603968103</c:v>
                </c:pt>
                <c:pt idx="94" formatCode="_-* #,##0_-;\-* #,##0_-;_-* &quot;-&quot;??_-;_-@_-">
                  <c:v>103327.32114622931</c:v>
                </c:pt>
                <c:pt idx="95" formatCode="_-* #,##0_-;\-* #,##0_-;_-* &quot;-&quot;??_-;_-@_-">
                  <c:v>101773.31013004054</c:v>
                </c:pt>
                <c:pt idx="96" formatCode="_-* #,##0_-;\-* #,##0_-;_-* &quot;-&quot;??_-;_-@_-">
                  <c:v>96458.744501788635</c:v>
                </c:pt>
                <c:pt idx="97" formatCode="_-* #,##0_-;\-* #,##0_-;_-* &quot;-&quot;??_-;_-@_-">
                  <c:v>95445.57635377819</c:v>
                </c:pt>
                <c:pt idx="98" formatCode="_-* #,##0_-;\-* #,##0_-;_-* &quot;-&quot;??_-;_-@_-">
                  <c:v>93172.220767807361</c:v>
                </c:pt>
                <c:pt idx="99" formatCode="_-* #,##0_-;\-* #,##0_-;_-* &quot;-&quot;??_-;_-@_-">
                  <c:v>89207.397610629414</c:v>
                </c:pt>
                <c:pt idx="100" formatCode="_-* #,##0_-;\-* #,##0_-;_-* &quot;-&quot;??_-;_-@_-">
                  <c:v>84499.882840230974</c:v>
                </c:pt>
                <c:pt idx="101" formatCode="_-* #,##0_-;\-* #,##0_-;_-* &quot;-&quot;??_-;_-@_-">
                  <c:v>82377.825323771976</c:v>
                </c:pt>
                <c:pt idx="102" formatCode="_-* #,##0_-;\-* #,##0_-;_-* &quot;-&quot;??_-;_-@_-">
                  <c:v>78959.994408965067</c:v>
                </c:pt>
                <c:pt idx="103" formatCode="_-* #,##0_-;\-* #,##0_-;_-* &quot;-&quot;??_-;_-@_-">
                  <c:v>75332.812563217158</c:v>
                </c:pt>
                <c:pt idx="104" formatCode="_-* #,##0_-;\-* #,##0_-;_-* &quot;-&quot;??_-;_-@_-">
                  <c:v>70442.77221692125</c:v>
                </c:pt>
                <c:pt idx="105" formatCode="_-* #,##0_-;\-* #,##0_-;_-* &quot;-&quot;??_-;_-@_-">
                  <c:v>66804.657578067548</c:v>
                </c:pt>
                <c:pt idx="106" formatCode="_-* #,##0_-;\-* #,##0_-;_-* &quot;-&quot;??_-;_-@_-">
                  <c:v>64902.596501860309</c:v>
                </c:pt>
                <c:pt idx="107" formatCode="_-* #,##0_-;\-* #,##0_-;_-* &quot;-&quot;??_-;_-@_-">
                  <c:v>66828.858736297756</c:v>
                </c:pt>
                <c:pt idx="108" formatCode="_-* #,##0_-;\-* #,##0_-;_-* &quot;-&quot;??_-;_-@_-">
                  <c:v>63389.443985161059</c:v>
                </c:pt>
                <c:pt idx="109" formatCode="_-* #,##0_-;\-* #,##0_-;_-* &quot;-&quot;??_-;_-@_-">
                  <c:v>63639.67310893636</c:v>
                </c:pt>
                <c:pt idx="110" formatCode="_-* #,##0_-;\-* #,##0_-;_-* &quot;-&quot;??_-;_-@_-">
                  <c:v>63973.044614591214</c:v>
                </c:pt>
                <c:pt idx="111" formatCode="_-* #,##0_-;\-* #,##0_-;_-* &quot;-&quot;??_-;_-@_-">
                  <c:v>64926.323611568754</c:v>
                </c:pt>
                <c:pt idx="112" formatCode="_-* #,##0_-;\-* #,##0_-;_-* &quot;-&quot;??_-;_-@_-">
                  <c:v>63087.631471356617</c:v>
                </c:pt>
                <c:pt idx="113" formatCode="_-* #,##0_-;\-* #,##0_-;_-* &quot;-&quot;??_-;_-@_-">
                  <c:v>62590.110943334927</c:v>
                </c:pt>
                <c:pt idx="114" formatCode="_-* #,##0_-;\-* #,##0_-;_-* &quot;-&quot;??_-;_-@_-">
                  <c:v>61978.961467992951</c:v>
                </c:pt>
                <c:pt idx="115" formatCode="_-* #,##0_-;\-* #,##0_-;_-* &quot;-&quot;??_-;_-@_-">
                  <c:v>60487.146816808716</c:v>
                </c:pt>
                <c:pt idx="116" formatCode="_-* #,##0_-;\-* #,##0_-;_-* &quot;-&quot;??_-;_-@_-">
                  <c:v>58788.539696826876</c:v>
                </c:pt>
                <c:pt idx="117" formatCode="_-* #,##0_-;\-* #,##0_-;_-* &quot;-&quot;??_-;_-@_-">
                  <c:v>57105.12408338079</c:v>
                </c:pt>
                <c:pt idx="118" formatCode="_-* #,##0_-;\-* #,##0_-;_-* &quot;-&quot;??_-;_-@_-">
                  <c:v>59031.217661203496</c:v>
                </c:pt>
                <c:pt idx="119" formatCode="_-* #,##0_-;\-* #,##0_-;_-* &quot;-&quot;??_-;_-@_-">
                  <c:v>71365.230711043594</c:v>
                </c:pt>
                <c:pt idx="120" formatCode="_-* #,##0_-;\-* #,##0_-;_-* &quot;-&quot;??_-;_-@_-">
                  <c:v>66416.057807785255</c:v>
                </c:pt>
                <c:pt idx="121" formatCode="_-* #,##0_-;\-* #,##0_-;_-* &quot;-&quot;??_-;_-@_-">
                  <c:v>63704.162948069788</c:v>
                </c:pt>
                <c:pt idx="122" formatCode="_-* #,##0_-;\-* #,##0_-;_-* &quot;-&quot;??_-;_-@_-">
                  <c:v>61577.998681528654</c:v>
                </c:pt>
                <c:pt idx="123" formatCode="_-* #,##0_-;\-* #,##0_-;_-* &quot;-&quot;??_-;_-@_-">
                  <c:v>58049.88301293736</c:v>
                </c:pt>
                <c:pt idx="124" formatCode="_-* #,##0_-;\-* #,##0_-;_-* &quot;-&quot;??_-;_-@_-">
                  <c:v>59052.567689469011</c:v>
                </c:pt>
                <c:pt idx="125" formatCode="_-* #,##0_-;\-* #,##0_-;_-* &quot;-&quot;??_-;_-@_-">
                  <c:v>59543.265077972363</c:v>
                </c:pt>
                <c:pt idx="126" formatCode="_-* #,##0_-;\-* #,##0_-;_-* &quot;-&quot;??_-;_-@_-">
                  <c:v>58058.567399918997</c:v>
                </c:pt>
                <c:pt idx="127" formatCode="_-* #,##0_-;\-* #,##0_-;_-* &quot;-&quot;??_-;_-@_-">
                  <c:v>57561.901901757112</c:v>
                </c:pt>
                <c:pt idx="128" formatCode="_-* #,##0_-;\-* #,##0_-;_-* &quot;-&quot;??_-;_-@_-">
                  <c:v>55697.108584131951</c:v>
                </c:pt>
                <c:pt idx="129" formatCode="_-* #,##0_-;\-* #,##0_-;_-* &quot;-&quot;??_-;_-@_-">
                  <c:v>55842.911161375778</c:v>
                </c:pt>
                <c:pt idx="130" formatCode="_-* #,##0_-;\-* #,##0_-;_-* &quot;-&quot;??_-;_-@_-">
                  <c:v>53017.419087793918</c:v>
                </c:pt>
                <c:pt idx="131" formatCode="_-* #,##0_-;\-* #,##0_-;_-* &quot;-&quot;??_-;_-@_-">
                  <c:v>48604.132440387373</c:v>
                </c:pt>
                <c:pt idx="132" formatCode="_-* #,##0_-;\-* #,##0_-;_-* &quot;-&quot;??_-;_-@_-">
                  <c:v>48873.26805611475</c:v>
                </c:pt>
                <c:pt idx="133" formatCode="_-* #,##0_-;\-* #,##0_-;_-* &quot;-&quot;??_-;_-@_-">
                  <c:v>48643.264330131482</c:v>
                </c:pt>
                <c:pt idx="134" formatCode="_-* #,##0_-;\-* #,##0_-;_-* &quot;-&quot;??_-;_-@_-">
                  <c:v>51340.476668686424</c:v>
                </c:pt>
                <c:pt idx="135" formatCode="_-* #,##0_-;\-* #,##0_-;_-* &quot;-&quot;??_-;_-@_-">
                  <c:v>52491.763696418318</c:v>
                </c:pt>
                <c:pt idx="136" formatCode="_-* #,##0_-;\-* #,##0_-;_-* &quot;-&quot;??_-;_-@_-">
                  <c:v>51813.688165631618</c:v>
                </c:pt>
                <c:pt idx="137" formatCode="_-* #,##0_-;\-* #,##0_-;_-* &quot;-&quot;??_-;_-@_-">
                  <c:v>52557.82573456406</c:v>
                </c:pt>
                <c:pt idx="138" formatCode="_-* #,##0_-;\-* #,##0_-;_-* &quot;-&quot;??_-;_-@_-">
                  <c:v>52783.942675855615</c:v>
                </c:pt>
                <c:pt idx="139" formatCode="_-* #,##0_-;\-* #,##0_-;_-* &quot;-&quot;??_-;_-@_-">
                  <c:v>53614.183461689929</c:v>
                </c:pt>
                <c:pt idx="140" formatCode="_-* #,##0_-;\-* #,##0_-;_-* &quot;-&quot;??_-;_-@_-">
                  <c:v>54170.833348936612</c:v>
                </c:pt>
                <c:pt idx="141" formatCode="_-* #,##0_-;\-* #,##0_-;_-* &quot;-&quot;??_-;_-@_-">
                  <c:v>54928.058345403202</c:v>
                </c:pt>
                <c:pt idx="142" formatCode="_-* #,##0_-;\-* #,##0_-;_-* &quot;-&quot;??_-;_-@_-">
                  <c:v>56627.576735851289</c:v>
                </c:pt>
                <c:pt idx="143" formatCode="_-* #,##0_-;\-* #,##0_-;_-* &quot;-&quot;??_-;_-@_-">
                  <c:v>54532.469491627351</c:v>
                </c:pt>
                <c:pt idx="144" formatCode="_-* #,##0_-;\-* #,##0_-;_-* &quot;-&quot;??_-;_-@_-">
                  <c:v>54294.719381824114</c:v>
                </c:pt>
                <c:pt idx="145" formatCode="_-* #,##0_-;\-* #,##0_-;_-* &quot;-&quot;??_-;_-@_-">
                  <c:v>54770.954422735769</c:v>
                </c:pt>
                <c:pt idx="146" formatCode="_-* #,##0_-;\-* #,##0_-;_-* &quot;-&quot;??_-;_-@_-">
                  <c:v>51834.577963766184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12'!$F$5</c:f>
              <c:strCache>
                <c:ptCount val="1"/>
                <c:pt idx="0">
                  <c:v>Previdência (INSS)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8.0618376675626172E-2"/>
                  <c:y val="-3.3927056827820186E-3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dez/07</a:t>
                    </a:r>
                  </a:p>
                  <a:p>
                    <a:r>
                      <a:rPr lang="en-US" sz="800" b="1"/>
                      <a:t>358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-8.0618184315367714E-2"/>
                  <c:y val="7.124681933842239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 mar/18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605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6"/>
              <c:layout>
                <c:manualLayout>
                  <c:x val="0"/>
                  <c:y val="-4.749787955894825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 mar/19</a:t>
                    </a:r>
                  </a:p>
                  <a:p>
                    <a:r>
                      <a:rPr lang="en-US" sz="800" b="1"/>
                      <a:t>607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12'!$A$6:$A$152</c:f>
              <c:numCache>
                <c:formatCode>mmm\-yy</c:formatCode>
                <c:ptCount val="14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</c:numCache>
            </c:numRef>
          </c:cat>
          <c:val>
            <c:numRef>
              <c:f>'Gráfico 12'!$F$6:$F$152</c:f>
              <c:numCache>
                <c:formatCode>General</c:formatCode>
                <c:ptCount val="147"/>
                <c:pt idx="11" formatCode="_-* #,##0_-;\-* #,##0_-;_-* &quot;-&quot;??_-;_-@_-">
                  <c:v>358149.81836988975</c:v>
                </c:pt>
                <c:pt idx="12" formatCode="_-* #,##0_-;\-* #,##0_-;_-* &quot;-&quot;??_-;_-@_-">
                  <c:v>362903.74656006927</c:v>
                </c:pt>
                <c:pt idx="13" formatCode="_-* #,##0_-;\-* #,##0_-;_-* &quot;-&quot;??_-;_-@_-">
                  <c:v>363113.84698913788</c:v>
                </c:pt>
                <c:pt idx="14" formatCode="_-* #,##0_-;\-* #,##0_-;_-* &quot;-&quot;??_-;_-@_-">
                  <c:v>360919.29230436654</c:v>
                </c:pt>
                <c:pt idx="15" formatCode="_-* #,##0_-;\-* #,##0_-;_-* &quot;-&quot;??_-;_-@_-">
                  <c:v>363262.92919529602</c:v>
                </c:pt>
                <c:pt idx="16" formatCode="_-* #,##0_-;\-* #,##0_-;_-* &quot;-&quot;??_-;_-@_-">
                  <c:v>364046.16887705465</c:v>
                </c:pt>
                <c:pt idx="17" formatCode="_-* #,##0_-;\-* #,##0_-;_-* &quot;-&quot;??_-;_-@_-">
                  <c:v>365185.84519166709</c:v>
                </c:pt>
                <c:pt idx="18" formatCode="_-* #,##0_-;\-* #,##0_-;_-* &quot;-&quot;??_-;_-@_-">
                  <c:v>365335.39913924807</c:v>
                </c:pt>
                <c:pt idx="19" formatCode="_-* #,##0_-;\-* #,##0_-;_-* &quot;-&quot;??_-;_-@_-">
                  <c:v>369150.75979730557</c:v>
                </c:pt>
                <c:pt idx="20" formatCode="_-* #,##0_-;\-* #,##0_-;_-* &quot;-&quot;??_-;_-@_-">
                  <c:v>367362.53631943051</c:v>
                </c:pt>
                <c:pt idx="21" formatCode="_-* #,##0_-;\-* #,##0_-;_-* &quot;-&quot;??_-;_-@_-">
                  <c:v>367462.04211825866</c:v>
                </c:pt>
                <c:pt idx="22" formatCode="_-* #,##0_-;\-* #,##0_-;_-* &quot;-&quot;??_-;_-@_-">
                  <c:v>372029.22063084331</c:v>
                </c:pt>
                <c:pt idx="23" formatCode="_-* #,##0_-;\-* #,##0_-;_-* &quot;-&quot;??_-;_-@_-">
                  <c:v>365072.03069679561</c:v>
                </c:pt>
                <c:pt idx="24" formatCode="_-* #,##0_-;\-* #,##0_-;_-* &quot;-&quot;??_-;_-@_-">
                  <c:v>367070.74692685262</c:v>
                </c:pt>
                <c:pt idx="25" formatCode="_-* #,##0_-;\-* #,##0_-;_-* &quot;-&quot;??_-;_-@_-">
                  <c:v>368803.06941330177</c:v>
                </c:pt>
                <c:pt idx="26" formatCode="_-* #,##0_-;\-* #,##0_-;_-* &quot;-&quot;??_-;_-@_-">
                  <c:v>371883.17732874968</c:v>
                </c:pt>
                <c:pt idx="27" formatCode="_-* #,##0_-;\-* #,##0_-;_-* &quot;-&quot;??_-;_-@_-">
                  <c:v>373478.16905528406</c:v>
                </c:pt>
                <c:pt idx="28" formatCode="_-* #,##0_-;\-* #,##0_-;_-* &quot;-&quot;??_-;_-@_-">
                  <c:v>375117.76053859008</c:v>
                </c:pt>
                <c:pt idx="29" formatCode="_-* #,##0_-;\-* #,##0_-;_-* &quot;-&quot;??_-;_-@_-">
                  <c:v>376653.82156475307</c:v>
                </c:pt>
                <c:pt idx="30" formatCode="_-* #,##0_-;\-* #,##0_-;_-* &quot;-&quot;??_-;_-@_-">
                  <c:v>378882.16018291836</c:v>
                </c:pt>
                <c:pt idx="31" formatCode="_-* #,##0_-;\-* #,##0_-;_-* &quot;-&quot;??_-;_-@_-">
                  <c:v>381637.61886991921</c:v>
                </c:pt>
                <c:pt idx="32" formatCode="_-* #,##0_-;\-* #,##0_-;_-* &quot;-&quot;??_-;_-@_-">
                  <c:v>384259.28191294981</c:v>
                </c:pt>
                <c:pt idx="33" formatCode="_-* #,##0_-;\-* #,##0_-;_-* &quot;-&quot;??_-;_-@_-">
                  <c:v>387048.82313775702</c:v>
                </c:pt>
                <c:pt idx="34" formatCode="_-* #,##0_-;\-* #,##0_-;_-* &quot;-&quot;??_-;_-@_-">
                  <c:v>389443.62953274109</c:v>
                </c:pt>
                <c:pt idx="35" formatCode="_-* #,##0_-;\-* #,##0_-;_-* &quot;-&quot;??_-;_-@_-">
                  <c:v>392348.54894755164</c:v>
                </c:pt>
                <c:pt idx="36" formatCode="_-* #,##0_-;\-* #,##0_-;_-* &quot;-&quot;??_-;_-@_-">
                  <c:v>389915.55437044613</c:v>
                </c:pt>
                <c:pt idx="37" formatCode="_-* #,##0_-;\-* #,##0_-;_-* &quot;-&quot;??_-;_-@_-">
                  <c:v>394090.72055025562</c:v>
                </c:pt>
                <c:pt idx="38" formatCode="_-* #,##0_-;\-* #,##0_-;_-* &quot;-&quot;??_-;_-@_-">
                  <c:v>401442.49908822426</c:v>
                </c:pt>
                <c:pt idx="39" formatCode="_-* #,##0_-;\-* #,##0_-;_-* &quot;-&quot;??_-;_-@_-">
                  <c:v>403529.54766330647</c:v>
                </c:pt>
                <c:pt idx="40" formatCode="_-* #,##0_-;\-* #,##0_-;_-* &quot;-&quot;??_-;_-@_-">
                  <c:v>405420.70752918324</c:v>
                </c:pt>
                <c:pt idx="41" formatCode="_-* #,##0_-;\-* #,##0_-;_-* &quot;-&quot;??_-;_-@_-">
                  <c:v>407199.55630412477</c:v>
                </c:pt>
                <c:pt idx="42" formatCode="_-* #,##0_-;\-* #,##0_-;_-* &quot;-&quot;??_-;_-@_-">
                  <c:v>409245.88886761217</c:v>
                </c:pt>
                <c:pt idx="43" formatCode="_-* #,##0_-;\-* #,##0_-;_-* &quot;-&quot;??_-;_-@_-">
                  <c:v>413031.68611510977</c:v>
                </c:pt>
                <c:pt idx="44" formatCode="_-* #,##0_-;\-* #,##0_-;_-* &quot;-&quot;??_-;_-@_-">
                  <c:v>416278.46034902555</c:v>
                </c:pt>
                <c:pt idx="45" formatCode="_-* #,##0_-;\-* #,##0_-;_-* &quot;-&quot;??_-;_-@_-">
                  <c:v>418219.30079005554</c:v>
                </c:pt>
                <c:pt idx="46" formatCode="_-* #,##0_-;\-* #,##0_-;_-* &quot;-&quot;??_-;_-@_-">
                  <c:v>420333.89987746638</c:v>
                </c:pt>
                <c:pt idx="47" formatCode="_-* #,##0_-;\-* #,##0_-;_-* &quot;-&quot;??_-;_-@_-">
                  <c:v>423259.03693822736</c:v>
                </c:pt>
                <c:pt idx="48" formatCode="_-* #,##0_-;\-* #,##0_-;_-* &quot;-&quot;??_-;_-@_-">
                  <c:v>425327.5881170801</c:v>
                </c:pt>
                <c:pt idx="49" formatCode="_-* #,##0_-;\-* #,##0_-;_-* &quot;-&quot;??_-;_-@_-">
                  <c:v>426862.30379114236</c:v>
                </c:pt>
                <c:pt idx="50" formatCode="_-* #,##0_-;\-* #,##0_-;_-* &quot;-&quot;??_-;_-@_-">
                  <c:v>422311.20465961081</c:v>
                </c:pt>
                <c:pt idx="51" formatCode="_-* #,##0_-;\-* #,##0_-;_-* &quot;-&quot;??_-;_-@_-">
                  <c:v>428077.98196498584</c:v>
                </c:pt>
                <c:pt idx="52" formatCode="_-* #,##0_-;\-* #,##0_-;_-* &quot;-&quot;??_-;_-@_-">
                  <c:v>429690.19399199507</c:v>
                </c:pt>
                <c:pt idx="53" formatCode="_-* #,##0_-;\-* #,##0_-;_-* &quot;-&quot;??_-;_-@_-">
                  <c:v>431028.16970612505</c:v>
                </c:pt>
                <c:pt idx="54" formatCode="_-* #,##0_-;\-* #,##0_-;_-* &quot;-&quot;??_-;_-@_-">
                  <c:v>432736.18462254392</c:v>
                </c:pt>
                <c:pt idx="55" formatCode="_-* #,##0_-;\-* #,##0_-;_-* &quot;-&quot;??_-;_-@_-">
                  <c:v>432716.34962291265</c:v>
                </c:pt>
                <c:pt idx="56" formatCode="_-* #,##0_-;\-* #,##0_-;_-* &quot;-&quot;??_-;_-@_-">
                  <c:v>434106.86839767586</c:v>
                </c:pt>
                <c:pt idx="57" formatCode="_-* #,##0_-;\-* #,##0_-;_-* &quot;-&quot;??_-;_-@_-">
                  <c:v>435240.82744309423</c:v>
                </c:pt>
                <c:pt idx="58" formatCode="_-* #,##0_-;\-* #,##0_-;_-* &quot;-&quot;??_-;_-@_-">
                  <c:v>436688.77794215619</c:v>
                </c:pt>
                <c:pt idx="59" formatCode="_-* #,##0_-;\-* #,##0_-;_-* &quot;-&quot;??_-;_-@_-">
                  <c:v>438217.93270597712</c:v>
                </c:pt>
                <c:pt idx="60" formatCode="_-* #,##0_-;\-* #,##0_-;_-* &quot;-&quot;??_-;_-@_-">
                  <c:v>440053.16667206242</c:v>
                </c:pt>
                <c:pt idx="61" formatCode="_-* #,##0_-;\-* #,##0_-;_-* &quot;-&quot;??_-;_-@_-">
                  <c:v>442490.82881612366</c:v>
                </c:pt>
                <c:pt idx="62" formatCode="_-* #,##0_-;\-* #,##0_-;_-* &quot;-&quot;??_-;_-@_-">
                  <c:v>445077.94074453443</c:v>
                </c:pt>
                <c:pt idx="63" formatCode="_-* #,##0_-;\-* #,##0_-;_-* &quot;-&quot;??_-;_-@_-">
                  <c:v>447417.01136352133</c:v>
                </c:pt>
                <c:pt idx="64" formatCode="_-* #,##0_-;\-* #,##0_-;_-* &quot;-&quot;??_-;_-@_-">
                  <c:v>450189.94437526615</c:v>
                </c:pt>
                <c:pt idx="65" formatCode="_-* #,##0_-;\-* #,##0_-;_-* &quot;-&quot;??_-;_-@_-">
                  <c:v>452889.1232128595</c:v>
                </c:pt>
                <c:pt idx="66" formatCode="_-* #,##0_-;\-* #,##0_-;_-* &quot;-&quot;??_-;_-@_-">
                  <c:v>455684.87844344258</c:v>
                </c:pt>
                <c:pt idx="67" formatCode="_-* #,##0_-;\-* #,##0_-;_-* &quot;-&quot;??_-;_-@_-">
                  <c:v>458362.66095247638</c:v>
                </c:pt>
                <c:pt idx="68" formatCode="_-* #,##0_-;\-* #,##0_-;_-* &quot;-&quot;??_-;_-@_-">
                  <c:v>461365.38148282154</c:v>
                </c:pt>
                <c:pt idx="69" formatCode="_-* #,##0_-;\-* #,##0_-;_-* &quot;-&quot;??_-;_-@_-">
                  <c:v>464512.21005987923</c:v>
                </c:pt>
                <c:pt idx="70" formatCode="_-* #,##0_-;\-* #,##0_-;_-* &quot;-&quot;??_-;_-@_-">
                  <c:v>466992.6001181404</c:v>
                </c:pt>
                <c:pt idx="71" formatCode="_-* #,##0_-;\-* #,##0_-;_-* &quot;-&quot;??_-;_-@_-">
                  <c:v>467725.36960262794</c:v>
                </c:pt>
                <c:pt idx="72" formatCode="_-* #,##0_-;\-* #,##0_-;_-* &quot;-&quot;??_-;_-@_-">
                  <c:v>472844.69841211208</c:v>
                </c:pt>
                <c:pt idx="73" formatCode="_-* #,##0_-;\-* #,##0_-;_-* &quot;-&quot;??_-;_-@_-">
                  <c:v>472730.25869175605</c:v>
                </c:pt>
                <c:pt idx="74" formatCode="_-* #,##0_-;\-* #,##0_-;_-* &quot;-&quot;??_-;_-@_-">
                  <c:v>475720.75873758015</c:v>
                </c:pt>
                <c:pt idx="75" formatCode="_-* #,##0_-;\-* #,##0_-;_-* &quot;-&quot;??_-;_-@_-">
                  <c:v>479378.2398739034</c:v>
                </c:pt>
                <c:pt idx="76" formatCode="_-* #,##0_-;\-* #,##0_-;_-* &quot;-&quot;??_-;_-@_-">
                  <c:v>481334.46760086925</c:v>
                </c:pt>
                <c:pt idx="77" formatCode="_-* #,##0_-;\-* #,##0_-;_-* &quot;-&quot;??_-;_-@_-">
                  <c:v>483059.87499329587</c:v>
                </c:pt>
                <c:pt idx="78" formatCode="_-* #,##0_-;\-* #,##0_-;_-* &quot;-&quot;??_-;_-@_-">
                  <c:v>484914.22837096185</c:v>
                </c:pt>
                <c:pt idx="79" formatCode="_-* #,##0_-;\-* #,##0_-;_-* &quot;-&quot;??_-;_-@_-">
                  <c:v>486957.64099988865</c:v>
                </c:pt>
                <c:pt idx="80" formatCode="_-* #,##0_-;\-* #,##0_-;_-* &quot;-&quot;??_-;_-@_-">
                  <c:v>489919.67133287364</c:v>
                </c:pt>
                <c:pt idx="81" formatCode="_-* #,##0_-;\-* #,##0_-;_-* &quot;-&quot;??_-;_-@_-">
                  <c:v>491964.28731140011</c:v>
                </c:pt>
                <c:pt idx="82" formatCode="_-* #,##0_-;\-* #,##0_-;_-* &quot;-&quot;??_-;_-@_-">
                  <c:v>493594.25942399102</c:v>
                </c:pt>
                <c:pt idx="83" formatCode="_-* #,##0_-;\-* #,##0_-;_-* &quot;-&quot;??_-;_-@_-">
                  <c:v>496757.38029317226</c:v>
                </c:pt>
                <c:pt idx="84" formatCode="_-* #,##0_-;\-* #,##0_-;_-* &quot;-&quot;??_-;_-@_-">
                  <c:v>496754.02709197468</c:v>
                </c:pt>
                <c:pt idx="85" formatCode="_-* #,##0_-;\-* #,##0_-;_-* &quot;-&quot;??_-;_-@_-">
                  <c:v>498202.5156978778</c:v>
                </c:pt>
                <c:pt idx="86" formatCode="_-* #,##0_-;\-* #,##0_-;_-* &quot;-&quot;??_-;_-@_-">
                  <c:v>498425.4590852643</c:v>
                </c:pt>
                <c:pt idx="87" formatCode="_-* #,##0_-;\-* #,##0_-;_-* &quot;-&quot;??_-;_-@_-">
                  <c:v>493738.53584006708</c:v>
                </c:pt>
                <c:pt idx="88" formatCode="_-* #,##0_-;\-* #,##0_-;_-* &quot;-&quot;??_-;_-@_-">
                  <c:v>495520.98776670487</c:v>
                </c:pt>
                <c:pt idx="89" formatCode="_-* #,##0_-;\-* #,##0_-;_-* &quot;-&quot;??_-;_-@_-">
                  <c:v>498591.9038918154</c:v>
                </c:pt>
                <c:pt idx="90" formatCode="_-* #,##0_-;\-* #,##0_-;_-* &quot;-&quot;??_-;_-@_-">
                  <c:v>501537.61066256923</c:v>
                </c:pt>
                <c:pt idx="91" formatCode="_-* #,##0_-;\-* #,##0_-;_-* &quot;-&quot;??_-;_-@_-">
                  <c:v>503009.71225379821</c:v>
                </c:pt>
                <c:pt idx="92" formatCode="_-* #,##0_-;\-* #,##0_-;_-* &quot;-&quot;??_-;_-@_-">
                  <c:v>505472.38413121027</c:v>
                </c:pt>
                <c:pt idx="93" formatCode="_-* #,##0_-;\-* #,##0_-;_-* &quot;-&quot;??_-;_-@_-">
                  <c:v>506080.25223664462</c:v>
                </c:pt>
                <c:pt idx="94" formatCode="_-* #,##0_-;\-* #,##0_-;_-* &quot;-&quot;??_-;_-@_-">
                  <c:v>511301.57667511713</c:v>
                </c:pt>
                <c:pt idx="95" formatCode="_-* #,##0_-;\-* #,##0_-;_-* &quot;-&quot;??_-;_-@_-">
                  <c:v>515551.97773662605</c:v>
                </c:pt>
                <c:pt idx="96" formatCode="_-* #,##0_-;\-* #,##0_-;_-* &quot;-&quot;??_-;_-@_-">
                  <c:v>516010.29185769177</c:v>
                </c:pt>
                <c:pt idx="97" formatCode="_-* #,##0_-;\-* #,##0_-;_-* &quot;-&quot;??_-;_-@_-">
                  <c:v>519516.93132190977</c:v>
                </c:pt>
                <c:pt idx="98" formatCode="_-* #,##0_-;\-* #,##0_-;_-* &quot;-&quot;??_-;_-@_-">
                  <c:v>521481.26218065358</c:v>
                </c:pt>
                <c:pt idx="99" formatCode="_-* #,##0_-;\-* #,##0_-;_-* &quot;-&quot;??_-;_-@_-">
                  <c:v>523009.05835175083</c:v>
                </c:pt>
                <c:pt idx="100" formatCode="_-* #,##0_-;\-* #,##0_-;_-* &quot;-&quot;??_-;_-@_-">
                  <c:v>524903.3161834327</c:v>
                </c:pt>
                <c:pt idx="101" formatCode="_-* #,##0_-;\-* #,##0_-;_-* &quot;-&quot;??_-;_-@_-">
                  <c:v>524528.74774263578</c:v>
                </c:pt>
                <c:pt idx="102" formatCode="_-* #,##0_-;\-* #,##0_-;_-* &quot;-&quot;??_-;_-@_-">
                  <c:v>523109.08007459587</c:v>
                </c:pt>
                <c:pt idx="103" formatCode="_-* #,##0_-;\-* #,##0_-;_-* &quot;-&quot;??_-;_-@_-">
                  <c:v>518545.60434837773</c:v>
                </c:pt>
                <c:pt idx="104" formatCode="_-* #,##0_-;\-* #,##0_-;_-* &quot;-&quot;??_-;_-@_-">
                  <c:v>508974.41113423242</c:v>
                </c:pt>
                <c:pt idx="105" formatCode="_-* #,##0_-;\-* #,##0_-;_-* &quot;-&quot;??_-;_-@_-">
                  <c:v>523476.46645438531</c:v>
                </c:pt>
                <c:pt idx="106" formatCode="_-* #,##0_-;\-* #,##0_-;_-* &quot;-&quot;??_-;_-@_-">
                  <c:v>523677.63803017762</c:v>
                </c:pt>
                <c:pt idx="107" formatCode="_-* #,##0_-;\-* #,##0_-;_-* &quot;-&quot;??_-;_-@_-">
                  <c:v>522788.36635005177</c:v>
                </c:pt>
                <c:pt idx="108" formatCode="_-* #,##0_-;\-* #,##0_-;_-* &quot;-&quot;??_-;_-@_-">
                  <c:v>523499.22792838269</c:v>
                </c:pt>
                <c:pt idx="109" formatCode="_-* #,##0_-;\-* #,##0_-;_-* &quot;-&quot;??_-;_-@_-">
                  <c:v>525764.9725950117</c:v>
                </c:pt>
                <c:pt idx="110" formatCode="_-* #,##0_-;\-* #,##0_-;_-* &quot;-&quot;??_-;_-@_-">
                  <c:v>528090.45955214743</c:v>
                </c:pt>
                <c:pt idx="111" formatCode="_-* #,##0_-;\-* #,##0_-;_-* &quot;-&quot;??_-;_-@_-">
                  <c:v>530619.98970185302</c:v>
                </c:pt>
                <c:pt idx="112" formatCode="_-* #,##0_-;\-* #,##0_-;_-* &quot;-&quot;??_-;_-@_-">
                  <c:v>533530.69772049529</c:v>
                </c:pt>
                <c:pt idx="113" formatCode="_-* #,##0_-;\-* #,##0_-;_-* &quot;-&quot;??_-;_-@_-">
                  <c:v>536108.87650681438</c:v>
                </c:pt>
                <c:pt idx="114" formatCode="_-* #,##0_-;\-* #,##0_-;_-* &quot;-&quot;??_-;_-@_-">
                  <c:v>539053.07675662718</c:v>
                </c:pt>
                <c:pt idx="115" formatCode="_-* #,##0_-;\-* #,##0_-;_-* &quot;-&quot;??_-;_-@_-">
                  <c:v>547523.8935732739</c:v>
                </c:pt>
                <c:pt idx="116" formatCode="_-* #,##0_-;\-* #,##0_-;_-* &quot;-&quot;??_-;_-@_-">
                  <c:v>561321.66096833581</c:v>
                </c:pt>
                <c:pt idx="117" formatCode="_-* #,##0_-;\-* #,##0_-;_-* &quot;-&quot;??_-;_-@_-">
                  <c:v>550476.52880890784</c:v>
                </c:pt>
                <c:pt idx="118" formatCode="_-* #,##0_-;\-* #,##0_-;_-* &quot;-&quot;??_-;_-@_-">
                  <c:v>554751.47887037892</c:v>
                </c:pt>
                <c:pt idx="119" formatCode="_-* #,##0_-;\-* #,##0_-;_-* &quot;-&quot;??_-;_-@_-">
                  <c:v>560342.49687710928</c:v>
                </c:pt>
                <c:pt idx="120" formatCode="_-* #,##0_-;\-* #,##0_-;_-* &quot;-&quot;??_-;_-@_-">
                  <c:v>563358.9364637112</c:v>
                </c:pt>
                <c:pt idx="121" formatCode="_-* #,##0_-;\-* #,##0_-;_-* &quot;-&quot;??_-;_-@_-">
                  <c:v>565351.24889610277</c:v>
                </c:pt>
                <c:pt idx="122" formatCode="_-* #,##0_-;\-* #,##0_-;_-* &quot;-&quot;??_-;_-@_-">
                  <c:v>567005.27231610764</c:v>
                </c:pt>
                <c:pt idx="123" formatCode="_-* #,##0_-;\-* #,##0_-;_-* &quot;-&quot;??_-;_-@_-">
                  <c:v>569783.32152727153</c:v>
                </c:pt>
                <c:pt idx="124" formatCode="_-* #,##0_-;\-* #,##0_-;_-* &quot;-&quot;??_-;_-@_-">
                  <c:v>575801.93175273971</c:v>
                </c:pt>
                <c:pt idx="125" formatCode="_-* #,##0_-;\-* #,##0_-;_-* &quot;-&quot;??_-;_-@_-">
                  <c:v>578212.40238019347</c:v>
                </c:pt>
                <c:pt idx="126" formatCode="_-* #,##0_-;\-* #,##0_-;_-* &quot;-&quot;??_-;_-@_-">
                  <c:v>581207.657205628</c:v>
                </c:pt>
                <c:pt idx="127" formatCode="_-* #,##0_-;\-* #,##0_-;_-* &quot;-&quot;??_-;_-@_-">
                  <c:v>583627.38345963357</c:v>
                </c:pt>
                <c:pt idx="128" formatCode="_-* #,##0_-;\-* #,##0_-;_-* &quot;-&quot;??_-;_-@_-">
                  <c:v>588058.1071882589</c:v>
                </c:pt>
                <c:pt idx="129" formatCode="_-* #,##0_-;\-* #,##0_-;_-* &quot;-&quot;??_-;_-@_-">
                  <c:v>591684.9370043868</c:v>
                </c:pt>
                <c:pt idx="130" formatCode="_-* #,##0_-;\-* #,##0_-;_-* &quot;-&quot;??_-;_-@_-">
                  <c:v>590932.10258425178</c:v>
                </c:pt>
                <c:pt idx="131" formatCode="_-* #,##0_-;\-* #,##0_-;_-* &quot;-&quot;??_-;_-@_-">
                  <c:v>594709.83515418507</c:v>
                </c:pt>
                <c:pt idx="132" formatCode="_-* #,##0_-;\-* #,##0_-;_-* &quot;-&quot;??_-;_-@_-">
                  <c:v>596754.14956843853</c:v>
                </c:pt>
                <c:pt idx="133" formatCode="_-* #,##0_-;\-* #,##0_-;_-* &quot;-&quot;??_-;_-@_-">
                  <c:v>598074.42827562871</c:v>
                </c:pt>
                <c:pt idx="134" formatCode="_-* #,##0_-;\-* #,##0_-;_-* &quot;-&quot;??_-;_-@_-">
                  <c:v>604722.72907008755</c:v>
                </c:pt>
                <c:pt idx="135" formatCode="_-* #,##0_-;\-* #,##0_-;_-* &quot;-&quot;??_-;_-@_-">
                  <c:v>605399.01397377008</c:v>
                </c:pt>
                <c:pt idx="136" formatCode="_-* #,##0_-;\-* #,##0_-;_-* &quot;-&quot;??_-;_-@_-">
                  <c:v>601862.77515322831</c:v>
                </c:pt>
                <c:pt idx="137" formatCode="_-* #,##0_-;\-* #,##0_-;_-* &quot;-&quot;??_-;_-@_-">
                  <c:v>602240.68516128219</c:v>
                </c:pt>
                <c:pt idx="138" formatCode="_-* #,##0_-;\-* #,##0_-;_-* &quot;-&quot;??_-;_-@_-">
                  <c:v>602431.6460763826</c:v>
                </c:pt>
                <c:pt idx="139" formatCode="_-* #,##0_-;\-* #,##0_-;_-* &quot;-&quot;??_-;_-@_-">
                  <c:v>602619.69432108756</c:v>
                </c:pt>
                <c:pt idx="140" formatCode="_-* #,##0_-;\-* #,##0_-;_-* &quot;-&quot;??_-;_-@_-">
                  <c:v>603218.49362181721</c:v>
                </c:pt>
                <c:pt idx="141" formatCode="_-* #,##0_-;\-* #,##0_-;_-* &quot;-&quot;??_-;_-@_-">
                  <c:v>602473.42077804473</c:v>
                </c:pt>
                <c:pt idx="142" formatCode="_-* #,##0_-;\-* #,##0_-;_-* &quot;-&quot;??_-;_-@_-">
                  <c:v>602272.9363649009</c:v>
                </c:pt>
                <c:pt idx="143" formatCode="_-* #,##0_-;\-* #,##0_-;_-* &quot;-&quot;??_-;_-@_-">
                  <c:v>603630.08563219709</c:v>
                </c:pt>
                <c:pt idx="144" formatCode="_-* #,##0_-;\-* #,##0_-;_-* &quot;-&quot;??_-;_-@_-">
                  <c:v>604749.51923918305</c:v>
                </c:pt>
                <c:pt idx="145" formatCode="_-* #,##0_-;\-* #,##0_-;_-* &quot;-&quot;??_-;_-@_-">
                  <c:v>605368.64003815409</c:v>
                </c:pt>
                <c:pt idx="146" formatCode="_-* #,##0_-;\-* #,##0_-;_-* &quot;-&quot;??_-;_-@_-">
                  <c:v>607306.90025963774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12'!$G$5</c:f>
              <c:strCache>
                <c:ptCount val="1"/>
                <c:pt idx="0">
                  <c:v>Pessoal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8.5504134879935453E-2"/>
                  <c:y val="-6.7854113655640372E-3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 dez/07</a:t>
                    </a:r>
                  </a:p>
                  <a:p>
                    <a:r>
                      <a:rPr lang="en-US" sz="800" b="1"/>
                      <a:t>227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-0.12214876411419351"/>
                  <c:y val="-2.3748939779474069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 mar/18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308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6"/>
              <c:layout>
                <c:manualLayout>
                  <c:x val="0"/>
                  <c:y val="-4.4105173876166241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 mar/19</a:t>
                    </a:r>
                  </a:p>
                  <a:p>
                    <a:r>
                      <a:rPr lang="en-US" sz="800" b="1"/>
                      <a:t>307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12'!$A$6:$A$152</c:f>
              <c:numCache>
                <c:formatCode>mmm\-yy</c:formatCode>
                <c:ptCount val="14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</c:numCache>
            </c:numRef>
          </c:cat>
          <c:val>
            <c:numRef>
              <c:f>'Gráfico 12'!$G$6:$G$152</c:f>
              <c:numCache>
                <c:formatCode>General</c:formatCode>
                <c:ptCount val="147"/>
                <c:pt idx="11" formatCode="_-* #,##0_-;\-* #,##0_-;_-* &quot;-&quot;??_-;_-@_-">
                  <c:v>227469.72826120289</c:v>
                </c:pt>
                <c:pt idx="12" formatCode="_-* #,##0_-;\-* #,##0_-;_-* &quot;-&quot;??_-;_-@_-">
                  <c:v>230722.13999418507</c:v>
                </c:pt>
                <c:pt idx="13" formatCode="_-* #,##0_-;\-* #,##0_-;_-* &quot;-&quot;??_-;_-@_-">
                  <c:v>230999.94555626222</c:v>
                </c:pt>
                <c:pt idx="14" formatCode="_-* #,##0_-;\-* #,##0_-;_-* &quot;-&quot;??_-;_-@_-">
                  <c:v>228608.86727136216</c:v>
                </c:pt>
                <c:pt idx="15" formatCode="_-* #,##0_-;\-* #,##0_-;_-* &quot;-&quot;??_-;_-@_-">
                  <c:v>228942.43247116453</c:v>
                </c:pt>
                <c:pt idx="16" formatCode="_-* #,##0_-;\-* #,##0_-;_-* &quot;-&quot;??_-;_-@_-">
                  <c:v>229421.02964126578</c:v>
                </c:pt>
                <c:pt idx="17" formatCode="_-* #,##0_-;\-* #,##0_-;_-* &quot;-&quot;??_-;_-@_-">
                  <c:v>230216.29171028477</c:v>
                </c:pt>
                <c:pt idx="18" formatCode="_-* #,##0_-;\-* #,##0_-;_-* &quot;-&quot;??_-;_-@_-">
                  <c:v>232409.56463495627</c:v>
                </c:pt>
                <c:pt idx="19" formatCode="_-* #,##0_-;\-* #,##0_-;_-* &quot;-&quot;??_-;_-@_-">
                  <c:v>232969.85542562729</c:v>
                </c:pt>
                <c:pt idx="20" formatCode="_-* #,##0_-;\-* #,##0_-;_-* &quot;-&quot;??_-;_-@_-">
                  <c:v>234049.23155008678</c:v>
                </c:pt>
                <c:pt idx="21" formatCode="_-* #,##0_-;\-* #,##0_-;_-* &quot;-&quot;??_-;_-@_-">
                  <c:v>235599.31898001485</c:v>
                </c:pt>
                <c:pt idx="22" formatCode="_-* #,##0_-;\-* #,##0_-;_-* &quot;-&quot;??_-;_-@_-">
                  <c:v>238893.40443628441</c:v>
                </c:pt>
                <c:pt idx="23" formatCode="_-* #,##0_-;\-* #,##0_-;_-* &quot;-&quot;??_-;_-@_-">
                  <c:v>242215.4067992316</c:v>
                </c:pt>
                <c:pt idx="24" formatCode="_-* #,##0_-;\-* #,##0_-;_-* &quot;-&quot;??_-;_-@_-">
                  <c:v>247902.46682416773</c:v>
                </c:pt>
                <c:pt idx="25" formatCode="_-* #,##0_-;\-* #,##0_-;_-* &quot;-&quot;??_-;_-@_-">
                  <c:v>249910.65230740674</c:v>
                </c:pt>
                <c:pt idx="26" formatCode="_-* #,##0_-;\-* #,##0_-;_-* &quot;-&quot;??_-;_-@_-">
                  <c:v>252792.18811807979</c:v>
                </c:pt>
                <c:pt idx="27" formatCode="_-* #,##0_-;\-* #,##0_-;_-* &quot;-&quot;??_-;_-@_-">
                  <c:v>255528.29887751583</c:v>
                </c:pt>
                <c:pt idx="28" formatCode="_-* #,##0_-;\-* #,##0_-;_-* &quot;-&quot;??_-;_-@_-">
                  <c:v>257298.8612231396</c:v>
                </c:pt>
                <c:pt idx="29" formatCode="_-* #,##0_-;\-* #,##0_-;_-* &quot;-&quot;??_-;_-@_-">
                  <c:v>258818.78493443297</c:v>
                </c:pt>
                <c:pt idx="30" formatCode="_-* #,##0_-;\-* #,##0_-;_-* &quot;-&quot;??_-;_-@_-">
                  <c:v>260234.42491326848</c:v>
                </c:pt>
                <c:pt idx="31" formatCode="_-* #,##0_-;\-* #,##0_-;_-* &quot;-&quot;??_-;_-@_-">
                  <c:v>262876.08579727157</c:v>
                </c:pt>
                <c:pt idx="32" formatCode="_-* #,##0_-;\-* #,##0_-;_-* &quot;-&quot;??_-;_-@_-">
                  <c:v>264927.83494380955</c:v>
                </c:pt>
                <c:pt idx="33" formatCode="_-* #,##0_-;\-* #,##0_-;_-* &quot;-&quot;??_-;_-@_-">
                  <c:v>266479.47989982332</c:v>
                </c:pt>
                <c:pt idx="34" formatCode="_-* #,##0_-;\-* #,##0_-;_-* &quot;-&quot;??_-;_-@_-">
                  <c:v>267242.13494587498</c:v>
                </c:pt>
                <c:pt idx="35" formatCode="_-* #,##0_-;\-* #,##0_-;_-* &quot;-&quot;??_-;_-@_-">
                  <c:v>267811.17008501239</c:v>
                </c:pt>
                <c:pt idx="36" formatCode="_-* #,##0_-;\-* #,##0_-;_-* &quot;-&quot;??_-;_-@_-">
                  <c:v>262674.67443092813</c:v>
                </c:pt>
                <c:pt idx="37" formatCode="_-* #,##0_-;\-* #,##0_-;_-* &quot;-&quot;??_-;_-@_-">
                  <c:v>263408.4065814885</c:v>
                </c:pt>
                <c:pt idx="38" formatCode="_-* #,##0_-;\-* #,##0_-;_-* &quot;-&quot;??_-;_-@_-">
                  <c:v>269214.49906170857</c:v>
                </c:pt>
                <c:pt idx="39" formatCode="_-* #,##0_-;\-* #,##0_-;_-* &quot;-&quot;??_-;_-@_-">
                  <c:v>269727.35111548746</c:v>
                </c:pt>
                <c:pt idx="40" formatCode="_-* #,##0_-;\-* #,##0_-;_-* &quot;-&quot;??_-;_-@_-">
                  <c:v>271383.39467264654</c:v>
                </c:pt>
                <c:pt idx="41" formatCode="_-* #,##0_-;\-* #,##0_-;_-* &quot;-&quot;??_-;_-@_-">
                  <c:v>272037.71110779163</c:v>
                </c:pt>
                <c:pt idx="42" formatCode="_-* #,##0_-;\-* #,##0_-;_-* &quot;-&quot;??_-;_-@_-">
                  <c:v>273299.704497208</c:v>
                </c:pt>
                <c:pt idx="43" formatCode="_-* #,##0_-;\-* #,##0_-;_-* &quot;-&quot;??_-;_-@_-">
                  <c:v>274936.70828216325</c:v>
                </c:pt>
                <c:pt idx="44" formatCode="_-* #,##0_-;\-* #,##0_-;_-* &quot;-&quot;??_-;_-@_-">
                  <c:v>276055.07661683171</c:v>
                </c:pt>
                <c:pt idx="45" formatCode="_-* #,##0_-;\-* #,##0_-;_-* &quot;-&quot;??_-;_-@_-">
                  <c:v>277119.90880412137</c:v>
                </c:pt>
                <c:pt idx="46" formatCode="_-* #,##0_-;\-* #,##0_-;_-* &quot;-&quot;??_-;_-@_-">
                  <c:v>278369.04385421448</c:v>
                </c:pt>
                <c:pt idx="47" formatCode="_-* #,##0_-;\-* #,##0_-;_-* &quot;-&quot;??_-;_-@_-">
                  <c:v>279751.77231693739</c:v>
                </c:pt>
                <c:pt idx="48" formatCode="_-* #,##0_-;\-* #,##0_-;_-* &quot;-&quot;??_-;_-@_-">
                  <c:v>280793.02242250997</c:v>
                </c:pt>
                <c:pt idx="49" formatCode="_-* #,##0_-;\-* #,##0_-;_-* &quot;-&quot;??_-;_-@_-">
                  <c:v>281841.35253515595</c:v>
                </c:pt>
                <c:pt idx="50" formatCode="_-* #,##0_-;\-* #,##0_-;_-* &quot;-&quot;??_-;_-@_-">
                  <c:v>278145.13198493299</c:v>
                </c:pt>
                <c:pt idx="51" formatCode="_-* #,##0_-;\-* #,##0_-;_-* &quot;-&quot;??_-;_-@_-">
                  <c:v>283873.54903463501</c:v>
                </c:pt>
                <c:pt idx="52" formatCode="_-* #,##0_-;\-* #,##0_-;_-* &quot;-&quot;??_-;_-@_-">
                  <c:v>284881.61603461346</c:v>
                </c:pt>
                <c:pt idx="53" formatCode="_-* #,##0_-;\-* #,##0_-;_-* &quot;-&quot;??_-;_-@_-">
                  <c:v>285945.67536737368</c:v>
                </c:pt>
                <c:pt idx="54" formatCode="_-* #,##0_-;\-* #,##0_-;_-* &quot;-&quot;??_-;_-@_-">
                  <c:v>286714.05907213874</c:v>
                </c:pt>
                <c:pt idx="55" formatCode="_-* #,##0_-;\-* #,##0_-;_-* &quot;-&quot;??_-;_-@_-">
                  <c:v>286208.39228833932</c:v>
                </c:pt>
                <c:pt idx="56" formatCode="_-* #,##0_-;\-* #,##0_-;_-* &quot;-&quot;??_-;_-@_-">
                  <c:v>285987.69154773571</c:v>
                </c:pt>
                <c:pt idx="57" formatCode="_-* #,##0_-;\-* #,##0_-;_-* &quot;-&quot;??_-;_-@_-">
                  <c:v>285438.67928579135</c:v>
                </c:pt>
                <c:pt idx="58" formatCode="_-* #,##0_-;\-* #,##0_-;_-* &quot;-&quot;??_-;_-@_-">
                  <c:v>284450.16092254099</c:v>
                </c:pt>
                <c:pt idx="59" formatCode="_-* #,##0_-;\-* #,##0_-;_-* &quot;-&quot;??_-;_-@_-">
                  <c:v>282787.12490971549</c:v>
                </c:pt>
                <c:pt idx="60" formatCode="_-* #,##0_-;\-* #,##0_-;_-* &quot;-&quot;??_-;_-@_-">
                  <c:v>282235.25333918235</c:v>
                </c:pt>
                <c:pt idx="61" formatCode="_-* #,##0_-;\-* #,##0_-;_-* &quot;-&quot;??_-;_-@_-">
                  <c:v>282127.08748135716</c:v>
                </c:pt>
                <c:pt idx="62" formatCode="_-* #,##0_-;\-* #,##0_-;_-* &quot;-&quot;??_-;_-@_-">
                  <c:v>281236.80261617748</c:v>
                </c:pt>
                <c:pt idx="63" formatCode="_-* #,##0_-;\-* #,##0_-;_-* &quot;-&quot;??_-;_-@_-">
                  <c:v>279393.45035490813</c:v>
                </c:pt>
                <c:pt idx="64" formatCode="_-* #,##0_-;\-* #,##0_-;_-* &quot;-&quot;??_-;_-@_-">
                  <c:v>279106.23017538415</c:v>
                </c:pt>
                <c:pt idx="65" formatCode="_-* #,##0_-;\-* #,##0_-;_-* &quot;-&quot;??_-;_-@_-">
                  <c:v>279573.31386144523</c:v>
                </c:pt>
                <c:pt idx="66" formatCode="_-* #,##0_-;\-* #,##0_-;_-* &quot;-&quot;??_-;_-@_-">
                  <c:v>279486.91968803876</c:v>
                </c:pt>
                <c:pt idx="67" formatCode="_-* #,##0_-;\-* #,##0_-;_-* &quot;-&quot;??_-;_-@_-">
                  <c:v>279331.81352255319</c:v>
                </c:pt>
                <c:pt idx="68" formatCode="_-* #,##0_-;\-* #,##0_-;_-* &quot;-&quot;??_-;_-@_-">
                  <c:v>278750.00856754801</c:v>
                </c:pt>
                <c:pt idx="69" formatCode="_-* #,##0_-;\-* #,##0_-;_-* &quot;-&quot;??_-;_-@_-">
                  <c:v>278613.23340583709</c:v>
                </c:pt>
                <c:pt idx="70" formatCode="_-* #,##0_-;\-* #,##0_-;_-* &quot;-&quot;??_-;_-@_-">
                  <c:v>279264.70141887467</c:v>
                </c:pt>
                <c:pt idx="71" formatCode="_-* #,##0_-;\-* #,##0_-;_-* &quot;-&quot;??_-;_-@_-">
                  <c:v>278505.93719941709</c:v>
                </c:pt>
                <c:pt idx="72" formatCode="_-* #,##0_-;\-* #,##0_-;_-* &quot;-&quot;??_-;_-@_-">
                  <c:v>277339.01797560573</c:v>
                </c:pt>
                <c:pt idx="73" formatCode="_-* #,##0_-;\-* #,##0_-;_-* &quot;-&quot;??_-;_-@_-">
                  <c:v>277040.94654778618</c:v>
                </c:pt>
                <c:pt idx="74" formatCode="_-* #,##0_-;\-* #,##0_-;_-* &quot;-&quot;??_-;_-@_-">
                  <c:v>277095.3604226617</c:v>
                </c:pt>
                <c:pt idx="75" formatCode="_-* #,##0_-;\-* #,##0_-;_-* &quot;-&quot;??_-;_-@_-">
                  <c:v>278533.40431612922</c:v>
                </c:pt>
                <c:pt idx="76" formatCode="_-* #,##0_-;\-* #,##0_-;_-* &quot;-&quot;??_-;_-@_-">
                  <c:v>279201.17418256641</c:v>
                </c:pt>
                <c:pt idx="77" formatCode="_-* #,##0_-;\-* #,##0_-;_-* &quot;-&quot;??_-;_-@_-">
                  <c:v>279888.59948933922</c:v>
                </c:pt>
                <c:pt idx="78" formatCode="_-* #,##0_-;\-* #,##0_-;_-* &quot;-&quot;??_-;_-@_-">
                  <c:v>281117.65648721147</c:v>
                </c:pt>
                <c:pt idx="79" formatCode="_-* #,##0_-;\-* #,##0_-;_-* &quot;-&quot;??_-;_-@_-">
                  <c:v>282016.77802430693</c:v>
                </c:pt>
                <c:pt idx="80" formatCode="_-* #,##0_-;\-* #,##0_-;_-* &quot;-&quot;??_-;_-@_-">
                  <c:v>282689.75686957373</c:v>
                </c:pt>
                <c:pt idx="81" formatCode="_-* #,##0_-;\-* #,##0_-;_-* &quot;-&quot;??_-;_-@_-">
                  <c:v>283640.95273439313</c:v>
                </c:pt>
                <c:pt idx="82" formatCode="_-* #,##0_-;\-* #,##0_-;_-* &quot;-&quot;??_-;_-@_-">
                  <c:v>284367.8536636451</c:v>
                </c:pt>
                <c:pt idx="83" formatCode="_-* #,##0_-;\-* #,##0_-;_-* &quot;-&quot;??_-;_-@_-">
                  <c:v>285503.54144424165</c:v>
                </c:pt>
                <c:pt idx="84" formatCode="_-* #,##0_-;\-* #,##0_-;_-* &quot;-&quot;??_-;_-@_-">
                  <c:v>287889.53391685669</c:v>
                </c:pt>
                <c:pt idx="85" formatCode="_-* #,##0_-;\-* #,##0_-;_-* &quot;-&quot;??_-;_-@_-">
                  <c:v>288837.34383149893</c:v>
                </c:pt>
                <c:pt idx="86" formatCode="_-* #,##0_-;\-* #,##0_-;_-* &quot;-&quot;??_-;_-@_-">
                  <c:v>289586.73046553618</c:v>
                </c:pt>
                <c:pt idx="87" formatCode="_-* #,##0_-;\-* #,##0_-;_-* &quot;-&quot;??_-;_-@_-">
                  <c:v>286287.68707974657</c:v>
                </c:pt>
                <c:pt idx="88" formatCode="_-* #,##0_-;\-* #,##0_-;_-* &quot;-&quot;??_-;_-@_-">
                  <c:v>286219.37765655963</c:v>
                </c:pt>
                <c:pt idx="89" formatCode="_-* #,##0_-;\-* #,##0_-;_-* &quot;-&quot;??_-;_-@_-">
                  <c:v>285922.08769917279</c:v>
                </c:pt>
                <c:pt idx="90" formatCode="_-* #,##0_-;\-* #,##0_-;_-* &quot;-&quot;??_-;_-@_-">
                  <c:v>286381.1892098597</c:v>
                </c:pt>
                <c:pt idx="91" formatCode="_-* #,##0_-;\-* #,##0_-;_-* &quot;-&quot;??_-;_-@_-">
                  <c:v>286744.38973755809</c:v>
                </c:pt>
                <c:pt idx="92" formatCode="_-* #,##0_-;\-* #,##0_-;_-* &quot;-&quot;??_-;_-@_-">
                  <c:v>287470.83633631741</c:v>
                </c:pt>
                <c:pt idx="93" formatCode="_-* #,##0_-;\-* #,##0_-;_-* &quot;-&quot;??_-;_-@_-">
                  <c:v>287947.56738400296</c:v>
                </c:pt>
                <c:pt idx="94" formatCode="_-* #,##0_-;\-* #,##0_-;_-* &quot;-&quot;??_-;_-@_-">
                  <c:v>290662.67672231823</c:v>
                </c:pt>
                <c:pt idx="95" formatCode="_-* #,##0_-;\-* #,##0_-;_-* &quot;-&quot;??_-;_-@_-">
                  <c:v>291042.50854854507</c:v>
                </c:pt>
                <c:pt idx="96" formatCode="_-* #,##0_-;\-* #,##0_-;_-* &quot;-&quot;??_-;_-@_-">
                  <c:v>290411.53183436644</c:v>
                </c:pt>
                <c:pt idx="97" formatCode="_-* #,##0_-;\-* #,##0_-;_-* &quot;-&quot;??_-;_-@_-">
                  <c:v>290182.90225750935</c:v>
                </c:pt>
                <c:pt idx="98" formatCode="_-* #,##0_-;\-* #,##0_-;_-* &quot;-&quot;??_-;_-@_-">
                  <c:v>289723.17584014178</c:v>
                </c:pt>
                <c:pt idx="99" formatCode="_-* #,##0_-;\-* #,##0_-;_-* &quot;-&quot;??_-;_-@_-">
                  <c:v>289559.86121687392</c:v>
                </c:pt>
                <c:pt idx="100" formatCode="_-* #,##0_-;\-* #,##0_-;_-* &quot;-&quot;??_-;_-@_-">
                  <c:v>289396.30026414193</c:v>
                </c:pt>
                <c:pt idx="101" formatCode="_-* #,##0_-;\-* #,##0_-;_-* &quot;-&quot;??_-;_-@_-">
                  <c:v>289214.83851186471</c:v>
                </c:pt>
                <c:pt idx="102" formatCode="_-* #,##0_-;\-* #,##0_-;_-* &quot;-&quot;??_-;_-@_-">
                  <c:v>288637.117270894</c:v>
                </c:pt>
                <c:pt idx="103" formatCode="_-* #,##0_-;\-* #,##0_-;_-* &quot;-&quot;??_-;_-@_-">
                  <c:v>287943.01796845818</c:v>
                </c:pt>
                <c:pt idx="104" formatCode="_-* #,##0_-;\-* #,##0_-;_-* &quot;-&quot;??_-;_-@_-">
                  <c:v>287159.3121482128</c:v>
                </c:pt>
                <c:pt idx="105" formatCode="_-* #,##0_-;\-* #,##0_-;_-* &quot;-&quot;??_-;_-@_-">
                  <c:v>286455.1718770914</c:v>
                </c:pt>
                <c:pt idx="106" formatCode="_-* #,##0_-;\-* #,##0_-;_-* &quot;-&quot;??_-;_-@_-">
                  <c:v>286684.07381339313</c:v>
                </c:pt>
                <c:pt idx="107" formatCode="_-* #,##0_-;\-* #,##0_-;_-* &quot;-&quot;??_-;_-@_-">
                  <c:v>286132.46614066005</c:v>
                </c:pt>
                <c:pt idx="108" formatCode="_-* #,##0_-;\-* #,##0_-;_-* &quot;-&quot;??_-;_-@_-">
                  <c:v>285285.43093930819</c:v>
                </c:pt>
                <c:pt idx="109" formatCode="_-* #,##0_-;\-* #,##0_-;_-* &quot;-&quot;??_-;_-@_-">
                  <c:v>284900.62732219271</c:v>
                </c:pt>
                <c:pt idx="110" formatCode="_-* #,##0_-;\-* #,##0_-;_-* &quot;-&quot;??_-;_-@_-">
                  <c:v>284720.60131290514</c:v>
                </c:pt>
                <c:pt idx="111" formatCode="_-* #,##0_-;\-* #,##0_-;_-* &quot;-&quot;??_-;_-@_-">
                  <c:v>283916.65439524659</c:v>
                </c:pt>
                <c:pt idx="112" formatCode="_-* #,##0_-;\-* #,##0_-;_-* &quot;-&quot;??_-;_-@_-">
                  <c:v>282956.95433095656</c:v>
                </c:pt>
                <c:pt idx="113" formatCode="_-* #,##0_-;\-* #,##0_-;_-* &quot;-&quot;??_-;_-@_-">
                  <c:v>282161.30025766342</c:v>
                </c:pt>
                <c:pt idx="114" formatCode="_-* #,##0_-;\-* #,##0_-;_-* &quot;-&quot;??_-;_-@_-">
                  <c:v>280977.5693258039</c:v>
                </c:pt>
                <c:pt idx="115" formatCode="_-* #,##0_-;\-* #,##0_-;_-* &quot;-&quot;??_-;_-@_-">
                  <c:v>280438.50625223701</c:v>
                </c:pt>
                <c:pt idx="116" formatCode="_-* #,##0_-;\-* #,##0_-;_-* &quot;-&quot;??_-;_-@_-">
                  <c:v>280510.47924904322</c:v>
                </c:pt>
                <c:pt idx="117" formatCode="_-* #,##0_-;\-* #,##0_-;_-* &quot;-&quot;??_-;_-@_-">
                  <c:v>280557.15601597977</c:v>
                </c:pt>
                <c:pt idx="118" formatCode="_-* #,##0_-;\-* #,##0_-;_-* &quot;-&quot;??_-;_-@_-">
                  <c:v>282897.74773073004</c:v>
                </c:pt>
                <c:pt idx="119" formatCode="_-* #,##0_-;\-* #,##0_-;_-* &quot;-&quot;??_-;_-@_-">
                  <c:v>284609.30278672581</c:v>
                </c:pt>
                <c:pt idx="120" formatCode="_-* #,##0_-;\-* #,##0_-;_-* &quot;-&quot;??_-;_-@_-">
                  <c:v>286043.10607167718</c:v>
                </c:pt>
                <c:pt idx="121" formatCode="_-* #,##0_-;\-* #,##0_-;_-* &quot;-&quot;??_-;_-@_-">
                  <c:v>287871.09659383894</c:v>
                </c:pt>
                <c:pt idx="122" formatCode="_-* #,##0_-;\-* #,##0_-;_-* &quot;-&quot;??_-;_-@_-">
                  <c:v>289450.68508764869</c:v>
                </c:pt>
                <c:pt idx="123" formatCode="_-* #,##0_-;\-* #,##0_-;_-* &quot;-&quot;??_-;_-@_-">
                  <c:v>291106.50757052365</c:v>
                </c:pt>
                <c:pt idx="124" formatCode="_-* #,##0_-;\-* #,##0_-;_-* &quot;-&quot;??_-;_-@_-">
                  <c:v>297564.98943983583</c:v>
                </c:pt>
                <c:pt idx="125" formatCode="_-* #,##0_-;\-* #,##0_-;_-* &quot;-&quot;??_-;_-@_-">
                  <c:v>299464.76456787315</c:v>
                </c:pt>
                <c:pt idx="126" formatCode="_-* #,##0_-;\-* #,##0_-;_-* &quot;-&quot;??_-;_-@_-">
                  <c:v>301920.2415319978</c:v>
                </c:pt>
                <c:pt idx="127" formatCode="_-* #,##0_-;\-* #,##0_-;_-* &quot;-&quot;??_-;_-@_-">
                  <c:v>303859.83199051803</c:v>
                </c:pt>
                <c:pt idx="128" formatCode="_-* #,##0_-;\-* #,##0_-;_-* &quot;-&quot;??_-;_-@_-">
                  <c:v>305439.42269352952</c:v>
                </c:pt>
                <c:pt idx="129" formatCode="_-* #,##0_-;\-* #,##0_-;_-* &quot;-&quot;??_-;_-@_-">
                  <c:v>306286.47938311013</c:v>
                </c:pt>
                <c:pt idx="130" formatCode="_-* #,##0_-;\-* #,##0_-;_-* &quot;-&quot;??_-;_-@_-">
                  <c:v>302555.32161645789</c:v>
                </c:pt>
                <c:pt idx="131" formatCode="_-* #,##0_-;\-* #,##0_-;_-* &quot;-&quot;??_-;_-@_-">
                  <c:v>303224.36922616273</c:v>
                </c:pt>
                <c:pt idx="132" formatCode="_-* #,##0_-;\-* #,##0_-;_-* &quot;-&quot;??_-;_-@_-">
                  <c:v>303969.62893877889</c:v>
                </c:pt>
                <c:pt idx="133" formatCode="_-* #,##0_-;\-* #,##0_-;_-* &quot;-&quot;??_-;_-@_-">
                  <c:v>304041.18379326828</c:v>
                </c:pt>
                <c:pt idx="134" formatCode="_-* #,##0_-;\-* #,##0_-;_-* &quot;-&quot;??_-;_-@_-">
                  <c:v>308246.79799660901</c:v>
                </c:pt>
                <c:pt idx="135" formatCode="_-* #,##0_-;\-* #,##0_-;_-* &quot;-&quot;??_-;_-@_-">
                  <c:v>308656.48529309983</c:v>
                </c:pt>
                <c:pt idx="136" formatCode="_-* #,##0_-;\-* #,##0_-;_-* &quot;-&quot;??_-;_-@_-">
                  <c:v>304564.28424935881</c:v>
                </c:pt>
                <c:pt idx="137" formatCode="_-* #,##0_-;\-* #,##0_-;_-* &quot;-&quot;??_-;_-@_-">
                  <c:v>304325.33584214072</c:v>
                </c:pt>
                <c:pt idx="138" formatCode="_-* #,##0_-;\-* #,##0_-;_-* &quot;-&quot;??_-;_-@_-">
                  <c:v>304410.44618742564</c:v>
                </c:pt>
                <c:pt idx="139" formatCode="_-* #,##0_-;\-* #,##0_-;_-* &quot;-&quot;??_-;_-@_-">
                  <c:v>305424.06395701133</c:v>
                </c:pt>
                <c:pt idx="140" formatCode="_-* #,##0_-;\-* #,##0_-;_-* &quot;-&quot;??_-;_-@_-">
                  <c:v>305234.82546039741</c:v>
                </c:pt>
                <c:pt idx="141" formatCode="_-* #,##0_-;\-* #,##0_-;_-* &quot;-&quot;??_-;_-@_-">
                  <c:v>305599.16766328702</c:v>
                </c:pt>
                <c:pt idx="142" formatCode="_-* #,##0_-;\-* #,##0_-;_-* &quot;-&quot;??_-;_-@_-">
                  <c:v>305696.93405003223</c:v>
                </c:pt>
                <c:pt idx="143" formatCode="_-* #,##0_-;\-* #,##0_-;_-* &quot;-&quot;??_-;_-@_-">
                  <c:v>306910.71105115057</c:v>
                </c:pt>
                <c:pt idx="144" formatCode="_-* #,##0_-;\-* #,##0_-;_-* &quot;-&quot;??_-;_-@_-">
                  <c:v>306433.93691561365</c:v>
                </c:pt>
                <c:pt idx="145" formatCode="_-* #,##0_-;\-* #,##0_-;_-* &quot;-&quot;??_-;_-@_-">
                  <c:v>306827.45622109581</c:v>
                </c:pt>
                <c:pt idx="146" formatCode="_-* #,##0_-;\-* #,##0_-;_-* &quot;-&quot;??_-;_-@_-">
                  <c:v>306950.74058681517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392064"/>
        <c:axId val="343571232"/>
      </c:lineChart>
      <c:dateAx>
        <c:axId val="342392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43571232"/>
        <c:crosses val="autoZero"/>
        <c:auto val="1"/>
        <c:lblOffset val="100"/>
        <c:baseTimeUnit val="months"/>
      </c:dateAx>
      <c:valAx>
        <c:axId val="343571232"/>
        <c:scaling>
          <c:orientation val="minMax"/>
          <c:max val="7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42392064"/>
        <c:crosses val="autoZero"/>
        <c:crossBetween val="between"/>
        <c:majorUnit val="50000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4.5086292132136177E-2"/>
          <c:y val="0.8695380230350046"/>
          <c:w val="0.89999986458365377"/>
          <c:h val="5.8866920857302878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900"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j-lt"/>
              </a:defRPr>
            </a:pPr>
            <a:r>
              <a:rPr lang="pt-BR" sz="1000" cap="all" baseline="0">
                <a:latin typeface="+mj-lt"/>
              </a:rPr>
              <a:t>Gráfico 13. Resultado primário do setor público consolidado acumulado em 12 meses - % do PIB</a:t>
            </a:r>
          </a:p>
        </c:rich>
      </c:tx>
      <c:layout>
        <c:manualLayout>
          <c:xMode val="edge"/>
          <c:yMode val="edge"/>
          <c:x val="0.15696477117462285"/>
          <c:y val="2.07684319833852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112129209018269E-2"/>
          <c:y val="0.12045690550363447"/>
          <c:w val="0.90465046346998645"/>
          <c:h val="0.6000853631613805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13 e 14'!$O$4:$O$4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pt-BR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0"/>
                  <c:y val="4.3891947648683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'Gráficos 13 e 14'!$A$9:$A$201</c:f>
              <c:numCache>
                <c:formatCode>mmm\-yy</c:formatCode>
                <c:ptCount val="19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</c:numCache>
            </c:numRef>
          </c:cat>
          <c:val>
            <c:numRef>
              <c:f>'Gráficos 13 e 14'!$O$9:$O$201</c:f>
              <c:numCache>
                <c:formatCode>0.0%</c:formatCode>
                <c:ptCount val="193"/>
                <c:pt idx="0">
                  <c:v>2.2801203812827686E-2</c:v>
                </c:pt>
                <c:pt idx="1">
                  <c:v>2.5420525245539977E-2</c:v>
                </c:pt>
                <c:pt idx="2">
                  <c:v>2.6119759693335996E-2</c:v>
                </c:pt>
                <c:pt idx="3">
                  <c:v>2.5330861845330045E-2</c:v>
                </c:pt>
                <c:pt idx="4">
                  <c:v>2.5796899693032983E-2</c:v>
                </c:pt>
                <c:pt idx="5">
                  <c:v>2.625280544380916E-2</c:v>
                </c:pt>
                <c:pt idx="6">
                  <c:v>2.4695438103266413E-2</c:v>
                </c:pt>
                <c:pt idx="7">
                  <c:v>2.4611380560566207E-2</c:v>
                </c:pt>
                <c:pt idx="8">
                  <c:v>2.4721843496560748E-2</c:v>
                </c:pt>
                <c:pt idx="9">
                  <c:v>2.2552388070658395E-2</c:v>
                </c:pt>
                <c:pt idx="10">
                  <c:v>2.2591726552468838E-2</c:v>
                </c:pt>
                <c:pt idx="11">
                  <c:v>2.257546746174054E-2</c:v>
                </c:pt>
                <c:pt idx="12">
                  <c:v>2.3758052182176453E-2</c:v>
                </c:pt>
                <c:pt idx="13">
                  <c:v>2.2007098716851907E-2</c:v>
                </c:pt>
                <c:pt idx="14">
                  <c:v>2.2502786792316942E-2</c:v>
                </c:pt>
                <c:pt idx="15">
                  <c:v>2.4600509748823676E-2</c:v>
                </c:pt>
                <c:pt idx="16">
                  <c:v>2.4652338415732923E-2</c:v>
                </c:pt>
                <c:pt idx="17">
                  <c:v>2.4953163178236364E-2</c:v>
                </c:pt>
                <c:pt idx="18">
                  <c:v>2.4751889378206875E-2</c:v>
                </c:pt>
                <c:pt idx="19">
                  <c:v>2.4970965254977932E-2</c:v>
                </c:pt>
                <c:pt idx="20">
                  <c:v>2.4822430065426719E-2</c:v>
                </c:pt>
                <c:pt idx="21">
                  <c:v>2.6757834299210432E-2</c:v>
                </c:pt>
                <c:pt idx="22">
                  <c:v>2.717294920891063E-2</c:v>
                </c:pt>
                <c:pt idx="23">
                  <c:v>2.5570682853507609E-2</c:v>
                </c:pt>
                <c:pt idx="24">
                  <c:v>2.5958148115559201E-2</c:v>
                </c:pt>
                <c:pt idx="25">
                  <c:v>2.9018650741542671E-2</c:v>
                </c:pt>
                <c:pt idx="26">
                  <c:v>2.7550766126758584E-2</c:v>
                </c:pt>
                <c:pt idx="27">
                  <c:v>2.7685188365090187E-2</c:v>
                </c:pt>
                <c:pt idx="28">
                  <c:v>2.8270043739936298E-2</c:v>
                </c:pt>
                <c:pt idx="29">
                  <c:v>2.8380435212312032E-2</c:v>
                </c:pt>
                <c:pt idx="30">
                  <c:v>2.7599437179653494E-2</c:v>
                </c:pt>
                <c:pt idx="31">
                  <c:v>2.7736399204922619E-2</c:v>
                </c:pt>
                <c:pt idx="32">
                  <c:v>2.6515062144067146E-2</c:v>
                </c:pt>
                <c:pt idx="33">
                  <c:v>2.5680348308379095E-2</c:v>
                </c:pt>
                <c:pt idx="34">
                  <c:v>2.3052405048198766E-2</c:v>
                </c:pt>
                <c:pt idx="35">
                  <c:v>2.3384545956881612E-2</c:v>
                </c:pt>
                <c:pt idx="36">
                  <c:v>2.2514682666584709E-2</c:v>
                </c:pt>
                <c:pt idx="37">
                  <c:v>2.333295075563982E-2</c:v>
                </c:pt>
                <c:pt idx="38">
                  <c:v>2.3539975395178676E-2</c:v>
                </c:pt>
                <c:pt idx="39">
                  <c:v>2.3711182324381498E-2</c:v>
                </c:pt>
                <c:pt idx="40">
                  <c:v>2.2596836134115585E-2</c:v>
                </c:pt>
                <c:pt idx="41">
                  <c:v>2.3550227803873461E-2</c:v>
                </c:pt>
                <c:pt idx="42">
                  <c:v>2.2127285091485455E-2</c:v>
                </c:pt>
                <c:pt idx="43">
                  <c:v>2.2503962147326757E-2</c:v>
                </c:pt>
                <c:pt idx="44">
                  <c:v>2.2092048478824965E-2</c:v>
                </c:pt>
                <c:pt idx="45">
                  <c:v>2.1312569859851721E-2</c:v>
                </c:pt>
                <c:pt idx="46">
                  <c:v>2.4577396085955289E-2</c:v>
                </c:pt>
                <c:pt idx="47">
                  <c:v>2.4086719591040664E-2</c:v>
                </c:pt>
                <c:pt idx="48">
                  <c:v>2.3137468624693146E-2</c:v>
                </c:pt>
                <c:pt idx="49">
                  <c:v>2.2307338119088183E-2</c:v>
                </c:pt>
                <c:pt idx="50">
                  <c:v>2.2920150902587748E-2</c:v>
                </c:pt>
                <c:pt idx="51">
                  <c:v>2.2108956746926704E-2</c:v>
                </c:pt>
                <c:pt idx="52">
                  <c:v>2.2399995756076471E-2</c:v>
                </c:pt>
                <c:pt idx="53">
                  <c:v>2.0745695328352236E-2</c:v>
                </c:pt>
                <c:pt idx="54">
                  <c:v>2.0855848718808415E-2</c:v>
                </c:pt>
                <c:pt idx="55">
                  <c:v>2.1481207548744309E-2</c:v>
                </c:pt>
                <c:pt idx="56">
                  <c:v>2.310482337486508E-2</c:v>
                </c:pt>
                <c:pt idx="57">
                  <c:v>2.1850357234539864E-2</c:v>
                </c:pt>
                <c:pt idx="58">
                  <c:v>2.3426741809408392E-2</c:v>
                </c:pt>
                <c:pt idx="59">
                  <c:v>2.3688231658443151E-2</c:v>
                </c:pt>
                <c:pt idx="60">
                  <c:v>2.6024941794778253E-2</c:v>
                </c:pt>
                <c:pt idx="61">
                  <c:v>2.640078374305932E-2</c:v>
                </c:pt>
                <c:pt idx="62">
                  <c:v>2.5989200847037236E-2</c:v>
                </c:pt>
                <c:pt idx="63">
                  <c:v>2.6208820246867409E-2</c:v>
                </c:pt>
                <c:pt idx="64">
                  <c:v>2.6773295504338535E-2</c:v>
                </c:pt>
                <c:pt idx="65">
                  <c:v>2.7744075096751634E-2</c:v>
                </c:pt>
                <c:pt idx="66">
                  <c:v>2.8799854387354745E-2</c:v>
                </c:pt>
                <c:pt idx="67">
                  <c:v>2.9890609110779613E-2</c:v>
                </c:pt>
                <c:pt idx="68">
                  <c:v>2.6999958594099781E-2</c:v>
                </c:pt>
                <c:pt idx="69">
                  <c:v>2.2930044250889719E-2</c:v>
                </c:pt>
                <c:pt idx="70">
                  <c:v>1.902279373761484E-2</c:v>
                </c:pt>
                <c:pt idx="71">
                  <c:v>1.7937695640706013E-2</c:v>
                </c:pt>
                <c:pt idx="72">
                  <c:v>1.6167415505303054E-2</c:v>
                </c:pt>
                <c:pt idx="73">
                  <c:v>1.4216794580251742E-2</c:v>
                </c:pt>
                <c:pt idx="74">
                  <c:v>1.2518436880167827E-2</c:v>
                </c:pt>
                <c:pt idx="75">
                  <c:v>9.9061358156638385E-3</c:v>
                </c:pt>
                <c:pt idx="76">
                  <c:v>7.9795183331242137E-3</c:v>
                </c:pt>
                <c:pt idx="77">
                  <c:v>6.8972964595397229E-3</c:v>
                </c:pt>
                <c:pt idx="78">
                  <c:v>2.7721181768411395E-3</c:v>
                </c:pt>
                <c:pt idx="79">
                  <c:v>1.8034394318155993E-3</c:v>
                </c:pt>
                <c:pt idx="80">
                  <c:v>6.0463202359447177E-3</c:v>
                </c:pt>
                <c:pt idx="81">
                  <c:v>1.2734087039747261E-2</c:v>
                </c:pt>
                <c:pt idx="82">
                  <c:v>1.517909982744837E-2</c:v>
                </c:pt>
                <c:pt idx="83">
                  <c:v>1.4523632627854858E-2</c:v>
                </c:pt>
                <c:pt idx="84">
                  <c:v>1.1507171616009247E-2</c:v>
                </c:pt>
                <c:pt idx="85">
                  <c:v>1.296534205982771E-2</c:v>
                </c:pt>
                <c:pt idx="86">
                  <c:v>1.2471066939985341E-2</c:v>
                </c:pt>
                <c:pt idx="87">
                  <c:v>1.2836505573257613E-2</c:v>
                </c:pt>
                <c:pt idx="88">
                  <c:v>1.2375882221680132E-2</c:v>
                </c:pt>
                <c:pt idx="89">
                  <c:v>1.2089667734759722E-2</c:v>
                </c:pt>
                <c:pt idx="90">
                  <c:v>2.0900680634759881E-2</c:v>
                </c:pt>
                <c:pt idx="91">
                  <c:v>1.9570449454316914E-2</c:v>
                </c:pt>
                <c:pt idx="92">
                  <c:v>1.6951141841772249E-2</c:v>
                </c:pt>
                <c:pt idx="93">
                  <c:v>2.025896946277923E-2</c:v>
                </c:pt>
                <c:pt idx="94">
                  <c:v>2.0098831002265054E-2</c:v>
                </c:pt>
                <c:pt idx="95">
                  <c:v>2.0661414310957298E-2</c:v>
                </c:pt>
                <c:pt idx="96">
                  <c:v>2.3857594408305018E-2</c:v>
                </c:pt>
                <c:pt idx="97">
                  <c:v>2.3287470651774323E-2</c:v>
                </c:pt>
                <c:pt idx="98">
                  <c:v>2.4433787023079183E-2</c:v>
                </c:pt>
                <c:pt idx="99">
                  <c:v>2.6294118047185844E-2</c:v>
                </c:pt>
                <c:pt idx="100">
                  <c:v>2.8492288165335874E-2</c:v>
                </c:pt>
                <c:pt idx="101">
                  <c:v>2.7868604922841898E-2</c:v>
                </c:pt>
                <c:pt idx="102">
                  <c:v>2.3078355014480401E-2</c:v>
                </c:pt>
                <c:pt idx="103">
                  <c:v>2.3865277223523176E-2</c:v>
                </c:pt>
                <c:pt idx="104">
                  <c:v>2.4408834183347439E-2</c:v>
                </c:pt>
                <c:pt idx="105">
                  <c:v>2.1258541293311665E-2</c:v>
                </c:pt>
                <c:pt idx="106">
                  <c:v>2.2549559964005185E-2</c:v>
                </c:pt>
                <c:pt idx="107">
                  <c:v>2.3010469900932237E-2</c:v>
                </c:pt>
                <c:pt idx="108">
                  <c:v>2.2281368296083744E-2</c:v>
                </c:pt>
                <c:pt idx="109">
                  <c:v>2.1290013488945367E-2</c:v>
                </c:pt>
                <c:pt idx="110">
                  <c:v>2.0493030941774352E-2</c:v>
                </c:pt>
                <c:pt idx="111">
                  <c:v>1.8690157468607096E-2</c:v>
                </c:pt>
                <c:pt idx="112">
                  <c:v>1.69896742061766E-2</c:v>
                </c:pt>
                <c:pt idx="113">
                  <c:v>1.6646909340599321E-2</c:v>
                </c:pt>
                <c:pt idx="114">
                  <c:v>1.5458516150738793E-2</c:v>
                </c:pt>
                <c:pt idx="115">
                  <c:v>1.5030560408935681E-2</c:v>
                </c:pt>
                <c:pt idx="116">
                  <c:v>1.2688367305388545E-2</c:v>
                </c:pt>
                <c:pt idx="117">
                  <c:v>1.7879597845474063E-2</c:v>
                </c:pt>
                <c:pt idx="118">
                  <c:v>1.8911744334034399E-2</c:v>
                </c:pt>
                <c:pt idx="119">
                  <c:v>1.6244298381236217E-2</c:v>
                </c:pt>
                <c:pt idx="120">
                  <c:v>1.483367546621284E-2</c:v>
                </c:pt>
                <c:pt idx="121">
                  <c:v>1.377863227710284E-2</c:v>
                </c:pt>
                <c:pt idx="122">
                  <c:v>1.4405023045552742E-2</c:v>
                </c:pt>
                <c:pt idx="123">
                  <c:v>1.4162529490571757E-2</c:v>
                </c:pt>
                <c:pt idx="124">
                  <c:v>1.4026931323674746E-2</c:v>
                </c:pt>
                <c:pt idx="125">
                  <c:v>1.3697039835094689E-2</c:v>
                </c:pt>
                <c:pt idx="126">
                  <c:v>1.132315608276243E-2</c:v>
                </c:pt>
                <c:pt idx="127">
                  <c:v>1.0307972324137823E-2</c:v>
                </c:pt>
                <c:pt idx="128">
                  <c:v>1.6754626630189735E-2</c:v>
                </c:pt>
                <c:pt idx="129">
                  <c:v>1.412154595112518E-2</c:v>
                </c:pt>
                <c:pt idx="130">
                  <c:v>1.1483108105590615E-2</c:v>
                </c:pt>
                <c:pt idx="131">
                  <c:v>1.2053485963149646E-2</c:v>
                </c:pt>
                <c:pt idx="132">
                  <c:v>1.2346353435107493E-2</c:v>
                </c:pt>
                <c:pt idx="133">
                  <c:v>1.4039673590668839E-2</c:v>
                </c:pt>
                <c:pt idx="134">
                  <c:v>1.0999471208106782E-2</c:v>
                </c:pt>
                <c:pt idx="135">
                  <c:v>1.0210877454872536E-2</c:v>
                </c:pt>
                <c:pt idx="136">
                  <c:v>9.1449568132314675E-3</c:v>
                </c:pt>
                <c:pt idx="137">
                  <c:v>6.9835933074796526E-3</c:v>
                </c:pt>
                <c:pt idx="138">
                  <c:v>5.1267670568033562E-3</c:v>
                </c:pt>
                <c:pt idx="139">
                  <c:v>5.0341722279910149E-3</c:v>
                </c:pt>
                <c:pt idx="140">
                  <c:v>-1.1277614304892325E-3</c:v>
                </c:pt>
                <c:pt idx="141">
                  <c:v>-3.5424590047925678E-3</c:v>
                </c:pt>
                <c:pt idx="142">
                  <c:v>-3.9565127670031543E-3</c:v>
                </c:pt>
                <c:pt idx="143">
                  <c:v>-4.5139571539225759E-3</c:v>
                </c:pt>
                <c:pt idx="144">
                  <c:v>-4.77048690186576E-3</c:v>
                </c:pt>
                <c:pt idx="145">
                  <c:v>-5.8160821791223586E-3</c:v>
                </c:pt>
                <c:pt idx="146">
                  <c:v>-5.4305461932928623E-3</c:v>
                </c:pt>
                <c:pt idx="147">
                  <c:v>-6.3905054760658919E-3</c:v>
                </c:pt>
                <c:pt idx="148">
                  <c:v>-7.0672216642916888E-3</c:v>
                </c:pt>
                <c:pt idx="149">
                  <c:v>-6.2049532241641942E-3</c:v>
                </c:pt>
                <c:pt idx="150">
                  <c:v>-3.8171236217746304E-3</c:v>
                </c:pt>
                <c:pt idx="151">
                  <c:v>-6.6924590313456921E-3</c:v>
                </c:pt>
                <c:pt idx="152">
                  <c:v>-9.1852818226548227E-3</c:v>
                </c:pt>
                <c:pt idx="153">
                  <c:v>-1.9456258201600383E-2</c:v>
                </c:pt>
                <c:pt idx="154">
                  <c:v>-1.7626648441662864E-2</c:v>
                </c:pt>
                <c:pt idx="155">
                  <c:v>-2.0832641663332895E-2</c:v>
                </c:pt>
                <c:pt idx="156">
                  <c:v>-2.2526207463570033E-2</c:v>
                </c:pt>
                <c:pt idx="157">
                  <c:v>-2.2783790770106737E-2</c:v>
                </c:pt>
                <c:pt idx="158">
                  <c:v>-2.4165915793700005E-2</c:v>
                </c:pt>
                <c:pt idx="159">
                  <c:v>-2.4315596544177455E-2</c:v>
                </c:pt>
                <c:pt idx="160">
                  <c:v>-2.5178422421061639E-2</c:v>
                </c:pt>
                <c:pt idx="161">
                  <c:v>-2.7511714869521232E-2</c:v>
                </c:pt>
                <c:pt idx="162">
                  <c:v>-3.0623188564105758E-2</c:v>
                </c:pt>
                <c:pt idx="163">
                  <c:v>-2.227869521299651E-2</c:v>
                </c:pt>
                <c:pt idx="164">
                  <c:v>-2.5103722566312464E-2</c:v>
                </c:pt>
                <c:pt idx="165">
                  <c:v>-2.5445690127692093E-2</c:v>
                </c:pt>
                <c:pt idx="166">
                  <c:v>-2.4439151898039094E-2</c:v>
                </c:pt>
                <c:pt idx="167">
                  <c:v>-2.4721456900975349E-2</c:v>
                </c:pt>
                <c:pt idx="168">
                  <c:v>-2.5058693890833761E-2</c:v>
                </c:pt>
                <c:pt idx="169">
                  <c:v>-2.4574714018381582E-2</c:v>
                </c:pt>
                <c:pt idx="170">
                  <c:v>-2.6683953312972717E-2</c:v>
                </c:pt>
                <c:pt idx="171">
                  <c:v>-2.8076110924731629E-2</c:v>
                </c:pt>
                <c:pt idx="172">
                  <c:v>-2.8300626494173815E-2</c:v>
                </c:pt>
                <c:pt idx="173">
                  <c:v>-2.631630973223523E-2</c:v>
                </c:pt>
                <c:pt idx="174">
                  <c:v>-2.558682658414314E-2</c:v>
                </c:pt>
                <c:pt idx="175">
                  <c:v>-3.0742435914020521E-2</c:v>
                </c:pt>
                <c:pt idx="176">
                  <c:v>-2.4576283085464435E-2</c:v>
                </c:pt>
                <c:pt idx="177">
                  <c:v>-1.8072177067942629E-2</c:v>
                </c:pt>
                <c:pt idx="178">
                  <c:v>-1.643775075687267E-2</c:v>
                </c:pt>
                <c:pt idx="179">
                  <c:v>-1.4920720566684737E-2</c:v>
                </c:pt>
                <c:pt idx="180">
                  <c:v>-1.6974279783035805E-2</c:v>
                </c:pt>
                <c:pt idx="181">
                  <c:v>-1.7798407855878988E-2</c:v>
                </c:pt>
                <c:pt idx="182">
                  <c:v>-1.4643945679588776E-2</c:v>
                </c:pt>
                <c:pt idx="183">
                  <c:v>-1.3842825000655513E-2</c:v>
                </c:pt>
                <c:pt idx="184">
                  <c:v>-1.2102087138052671E-2</c:v>
                </c:pt>
                <c:pt idx="185">
                  <c:v>-1.3676873448404974E-2</c:v>
                </c:pt>
                <c:pt idx="186">
                  <c:v>-1.3937408196435625E-2</c:v>
                </c:pt>
                <c:pt idx="187">
                  <c:v>-1.3089455837998615E-2</c:v>
                </c:pt>
                <c:pt idx="188">
                  <c:v>-1.5493193031061718E-2</c:v>
                </c:pt>
                <c:pt idx="189">
                  <c:v>-1.7014413111745504E-2</c:v>
                </c:pt>
                <c:pt idx="190">
                  <c:v>-1.7068374839182415E-2</c:v>
                </c:pt>
                <c:pt idx="191">
                  <c:v>-1.7220069300997037E-2</c:v>
                </c:pt>
                <c:pt idx="192">
                  <c:v>-1.6386141036722528E-2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13 e 14'!$P$4:$P$4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'Gráficos 13 e 14'!$A$9:$A$201</c:f>
              <c:numCache>
                <c:formatCode>mmm\-yy</c:formatCode>
                <c:ptCount val="19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</c:numCache>
            </c:numRef>
          </c:cat>
          <c:val>
            <c:numRef>
              <c:f>'Gráficos 13 e 14'!$P$9:$P$201</c:f>
              <c:numCache>
                <c:formatCode>0.0%</c:formatCode>
                <c:ptCount val="193"/>
                <c:pt idx="0">
                  <c:v>7.7839890104244415E-3</c:v>
                </c:pt>
                <c:pt idx="1">
                  <c:v>7.6704695015016137E-3</c:v>
                </c:pt>
                <c:pt idx="2">
                  <c:v>7.8853449206696957E-3</c:v>
                </c:pt>
                <c:pt idx="3">
                  <c:v>7.9426381970632166E-3</c:v>
                </c:pt>
                <c:pt idx="4">
                  <c:v>7.4311018991385369E-3</c:v>
                </c:pt>
                <c:pt idx="5">
                  <c:v>7.513325980965312E-3</c:v>
                </c:pt>
                <c:pt idx="6">
                  <c:v>7.584756919663314E-3</c:v>
                </c:pt>
                <c:pt idx="7">
                  <c:v>7.3440016489841747E-3</c:v>
                </c:pt>
                <c:pt idx="8">
                  <c:v>7.5782623239676735E-3</c:v>
                </c:pt>
                <c:pt idx="9">
                  <c:v>8.0453313069847338E-3</c:v>
                </c:pt>
                <c:pt idx="10">
                  <c:v>7.6305668282169812E-3</c:v>
                </c:pt>
                <c:pt idx="11">
                  <c:v>7.5668053594994105E-3</c:v>
                </c:pt>
                <c:pt idx="12">
                  <c:v>7.7515178002787836E-3</c:v>
                </c:pt>
                <c:pt idx="13">
                  <c:v>8.0628148552649333E-3</c:v>
                </c:pt>
                <c:pt idx="14">
                  <c:v>8.0137652220600413E-3</c:v>
                </c:pt>
                <c:pt idx="15">
                  <c:v>8.1918039152436527E-3</c:v>
                </c:pt>
                <c:pt idx="16">
                  <c:v>8.8398411572082423E-3</c:v>
                </c:pt>
                <c:pt idx="17">
                  <c:v>9.0096156792795097E-3</c:v>
                </c:pt>
                <c:pt idx="18">
                  <c:v>9.2562936138464343E-3</c:v>
                </c:pt>
                <c:pt idx="19">
                  <c:v>9.2302812932171692E-3</c:v>
                </c:pt>
                <c:pt idx="20">
                  <c:v>8.9310638574328655E-3</c:v>
                </c:pt>
                <c:pt idx="21">
                  <c:v>8.9294806965493165E-3</c:v>
                </c:pt>
                <c:pt idx="22">
                  <c:v>9.6036558073033847E-3</c:v>
                </c:pt>
                <c:pt idx="23">
                  <c:v>9.9001441367827167E-3</c:v>
                </c:pt>
                <c:pt idx="24">
                  <c:v>1.0012985659158247E-2</c:v>
                </c:pt>
                <c:pt idx="25">
                  <c:v>9.8954281254008559E-3</c:v>
                </c:pt>
                <c:pt idx="26">
                  <c:v>1.0232656154800878E-2</c:v>
                </c:pt>
                <c:pt idx="27">
                  <c:v>1.0164384041452226E-2</c:v>
                </c:pt>
                <c:pt idx="28">
                  <c:v>1.0017299380411886E-2</c:v>
                </c:pt>
                <c:pt idx="29">
                  <c:v>1.0290381888913309E-2</c:v>
                </c:pt>
                <c:pt idx="30">
                  <c:v>1.0112617638383134E-2</c:v>
                </c:pt>
                <c:pt idx="31">
                  <c:v>1.0229020888858829E-2</c:v>
                </c:pt>
                <c:pt idx="32">
                  <c:v>1.0378773422141529E-2</c:v>
                </c:pt>
                <c:pt idx="33">
                  <c:v>9.8237181990911537E-3</c:v>
                </c:pt>
                <c:pt idx="34">
                  <c:v>9.4411663173683529E-3</c:v>
                </c:pt>
                <c:pt idx="35">
                  <c:v>8.7984930748194762E-3</c:v>
                </c:pt>
                <c:pt idx="36">
                  <c:v>8.8906181969854309E-3</c:v>
                </c:pt>
                <c:pt idx="37">
                  <c:v>8.9677698516528251E-3</c:v>
                </c:pt>
                <c:pt idx="38">
                  <c:v>8.6107352653611562E-3</c:v>
                </c:pt>
                <c:pt idx="39">
                  <c:v>8.4417551823548157E-3</c:v>
                </c:pt>
                <c:pt idx="40">
                  <c:v>8.55803886030909E-3</c:v>
                </c:pt>
                <c:pt idx="41">
                  <c:v>7.8019884735228808E-3</c:v>
                </c:pt>
                <c:pt idx="42">
                  <c:v>7.8466537253553074E-3</c:v>
                </c:pt>
                <c:pt idx="43">
                  <c:v>8.3515961098626669E-3</c:v>
                </c:pt>
                <c:pt idx="44">
                  <c:v>8.5276849247184743E-3</c:v>
                </c:pt>
                <c:pt idx="45">
                  <c:v>8.182455954518407E-3</c:v>
                </c:pt>
                <c:pt idx="46">
                  <c:v>8.5776681390219035E-3</c:v>
                </c:pt>
                <c:pt idx="47">
                  <c:v>9.0748583849567018E-3</c:v>
                </c:pt>
                <c:pt idx="48">
                  <c:v>9.4066021226506483E-3</c:v>
                </c:pt>
                <c:pt idx="49">
                  <c:v>9.994097233492736E-3</c:v>
                </c:pt>
                <c:pt idx="50">
                  <c:v>1.0164292086657442E-2</c:v>
                </c:pt>
                <c:pt idx="51">
                  <c:v>1.0768417394356354E-2</c:v>
                </c:pt>
                <c:pt idx="52">
                  <c:v>1.0867322539440784E-2</c:v>
                </c:pt>
                <c:pt idx="53">
                  <c:v>1.1360205124655316E-2</c:v>
                </c:pt>
                <c:pt idx="54">
                  <c:v>1.1037711771250951E-2</c:v>
                </c:pt>
                <c:pt idx="55">
                  <c:v>1.0902179642994871E-2</c:v>
                </c:pt>
                <c:pt idx="56">
                  <c:v>1.0605006544091491E-2</c:v>
                </c:pt>
                <c:pt idx="57">
                  <c:v>1.1004023752279199E-2</c:v>
                </c:pt>
                <c:pt idx="58">
                  <c:v>1.0787951332006341E-2</c:v>
                </c:pt>
                <c:pt idx="59">
                  <c:v>1.104642080131236E-2</c:v>
                </c:pt>
                <c:pt idx="60">
                  <c:v>1.0821354111081786E-2</c:v>
                </c:pt>
                <c:pt idx="61">
                  <c:v>1.0215543872761974E-2</c:v>
                </c:pt>
                <c:pt idx="62">
                  <c:v>1.041301353318176E-2</c:v>
                </c:pt>
                <c:pt idx="63">
                  <c:v>1.0199743081368257E-2</c:v>
                </c:pt>
                <c:pt idx="64">
                  <c:v>1.02579986138329E-2</c:v>
                </c:pt>
                <c:pt idx="65">
                  <c:v>1.0162228999498998E-2</c:v>
                </c:pt>
                <c:pt idx="66">
                  <c:v>1.0086635134700057E-2</c:v>
                </c:pt>
                <c:pt idx="67">
                  <c:v>9.8926271987632795E-3</c:v>
                </c:pt>
                <c:pt idx="68">
                  <c:v>9.9019708167890162E-3</c:v>
                </c:pt>
                <c:pt idx="69">
                  <c:v>9.831734683754409E-3</c:v>
                </c:pt>
                <c:pt idx="70">
                  <c:v>9.4259339731793488E-3</c:v>
                </c:pt>
                <c:pt idx="71">
                  <c:v>9.2396764758369762E-3</c:v>
                </c:pt>
                <c:pt idx="72">
                  <c:v>9.0028010779468204E-3</c:v>
                </c:pt>
                <c:pt idx="73">
                  <c:v>8.7660846159402037E-3</c:v>
                </c:pt>
                <c:pt idx="74">
                  <c:v>8.5749523476772241E-3</c:v>
                </c:pt>
                <c:pt idx="75">
                  <c:v>8.3685791194680979E-3</c:v>
                </c:pt>
                <c:pt idx="76">
                  <c:v>7.7079188773091336E-3</c:v>
                </c:pt>
                <c:pt idx="77">
                  <c:v>7.2468761662206373E-3</c:v>
                </c:pt>
                <c:pt idx="78">
                  <c:v>7.2474470538742251E-3</c:v>
                </c:pt>
                <c:pt idx="79">
                  <c:v>6.948161262381139E-3</c:v>
                </c:pt>
                <c:pt idx="80">
                  <c:v>6.4422522920650118E-3</c:v>
                </c:pt>
                <c:pt idx="81">
                  <c:v>6.3012275431271149E-3</c:v>
                </c:pt>
                <c:pt idx="82">
                  <c:v>6.3252871583600757E-3</c:v>
                </c:pt>
                <c:pt idx="83">
                  <c:v>6.2369529894957653E-3</c:v>
                </c:pt>
                <c:pt idx="84">
                  <c:v>6.4692783256894825E-3</c:v>
                </c:pt>
                <c:pt idx="85">
                  <c:v>6.8956405935464227E-3</c:v>
                </c:pt>
                <c:pt idx="86">
                  <c:v>6.3128314652564476E-3</c:v>
                </c:pt>
                <c:pt idx="87">
                  <c:v>6.0048323831979377E-3</c:v>
                </c:pt>
                <c:pt idx="88">
                  <c:v>5.9139797285057173E-3</c:v>
                </c:pt>
                <c:pt idx="89">
                  <c:v>5.8892991196087255E-3</c:v>
                </c:pt>
                <c:pt idx="90">
                  <c:v>5.7955407204395145E-3</c:v>
                </c:pt>
                <c:pt idx="91">
                  <c:v>5.8596893988692444E-3</c:v>
                </c:pt>
                <c:pt idx="92">
                  <c:v>6.1660107216784943E-3</c:v>
                </c:pt>
                <c:pt idx="93">
                  <c:v>5.310292546215626E-3</c:v>
                </c:pt>
                <c:pt idx="94">
                  <c:v>5.7113394314567958E-3</c:v>
                </c:pt>
                <c:pt idx="95">
                  <c:v>6.0330495534525116E-3</c:v>
                </c:pt>
                <c:pt idx="96">
                  <c:v>6.250750084460065E-3</c:v>
                </c:pt>
                <c:pt idx="97">
                  <c:v>5.9426194242619412E-3</c:v>
                </c:pt>
                <c:pt idx="98">
                  <c:v>6.1876905641436511E-3</c:v>
                </c:pt>
                <c:pt idx="99">
                  <c:v>6.4477681485323249E-3</c:v>
                </c:pt>
                <c:pt idx="100">
                  <c:v>6.5935824877960333E-3</c:v>
                </c:pt>
                <c:pt idx="101">
                  <c:v>6.8547119755441432E-3</c:v>
                </c:pt>
                <c:pt idx="102">
                  <c:v>6.9241058230013856E-3</c:v>
                </c:pt>
                <c:pt idx="103">
                  <c:v>6.8035108342237513E-3</c:v>
                </c:pt>
                <c:pt idx="104">
                  <c:v>6.8079893165244459E-3</c:v>
                </c:pt>
                <c:pt idx="105">
                  <c:v>7.5319817179291685E-3</c:v>
                </c:pt>
                <c:pt idx="106">
                  <c:v>7.6393111166238896E-3</c:v>
                </c:pt>
                <c:pt idx="107">
                  <c:v>7.6646306136848022E-3</c:v>
                </c:pt>
                <c:pt idx="108">
                  <c:v>7.2406283142178469E-3</c:v>
                </c:pt>
                <c:pt idx="109">
                  <c:v>7.2187687316559177E-3</c:v>
                </c:pt>
                <c:pt idx="110">
                  <c:v>6.8282258376755707E-3</c:v>
                </c:pt>
                <c:pt idx="111">
                  <c:v>6.0393840212784539E-3</c:v>
                </c:pt>
                <c:pt idx="112">
                  <c:v>5.8507243658355917E-3</c:v>
                </c:pt>
                <c:pt idx="113">
                  <c:v>5.5361589341769955E-3</c:v>
                </c:pt>
                <c:pt idx="114">
                  <c:v>5.2820331879846246E-3</c:v>
                </c:pt>
                <c:pt idx="115">
                  <c:v>5.2709826695883392E-3</c:v>
                </c:pt>
                <c:pt idx="116">
                  <c:v>5.0360710715777425E-3</c:v>
                </c:pt>
                <c:pt idx="117">
                  <c:v>4.4676470780994322E-3</c:v>
                </c:pt>
                <c:pt idx="118">
                  <c:v>4.2140379191685567E-3</c:v>
                </c:pt>
                <c:pt idx="119">
                  <c:v>4.0179558153230349E-3</c:v>
                </c:pt>
                <c:pt idx="120">
                  <c:v>3.8398572516333486E-3</c:v>
                </c:pt>
                <c:pt idx="121">
                  <c:v>3.9259520639235643E-3</c:v>
                </c:pt>
                <c:pt idx="122">
                  <c:v>3.8936824255140874E-3</c:v>
                </c:pt>
                <c:pt idx="123">
                  <c:v>4.5508822840210775E-3</c:v>
                </c:pt>
                <c:pt idx="124">
                  <c:v>4.0279593391411798E-3</c:v>
                </c:pt>
                <c:pt idx="125">
                  <c:v>3.6795177354077514E-3</c:v>
                </c:pt>
                <c:pt idx="126">
                  <c:v>3.7636964466890928E-3</c:v>
                </c:pt>
                <c:pt idx="127">
                  <c:v>3.4030078773034985E-3</c:v>
                </c:pt>
                <c:pt idx="128">
                  <c:v>3.2360454363423632E-3</c:v>
                </c:pt>
                <c:pt idx="129">
                  <c:v>3.0641680863524442E-3</c:v>
                </c:pt>
                <c:pt idx="130">
                  <c:v>3.6012936708734429E-3</c:v>
                </c:pt>
                <c:pt idx="131">
                  <c:v>3.7889833732305915E-3</c:v>
                </c:pt>
                <c:pt idx="132">
                  <c:v>3.4570175195894701E-3</c:v>
                </c:pt>
                <c:pt idx="133">
                  <c:v>2.8795887244141222E-3</c:v>
                </c:pt>
                <c:pt idx="134">
                  <c:v>2.6379938145058108E-3</c:v>
                </c:pt>
                <c:pt idx="135">
                  <c:v>2.0797646138300137E-3</c:v>
                </c:pt>
                <c:pt idx="136">
                  <c:v>1.9345624084230106E-3</c:v>
                </c:pt>
                <c:pt idx="137">
                  <c:v>1.5401761769044326E-3</c:v>
                </c:pt>
                <c:pt idx="138">
                  <c:v>6.812737672490626E-4</c:v>
                </c:pt>
                <c:pt idx="139">
                  <c:v>4.263487174625167E-4</c:v>
                </c:pt>
                <c:pt idx="140">
                  <c:v>-5.3102942235668362E-5</c:v>
                </c:pt>
                <c:pt idx="141">
                  <c:v>-1.3480725175624817E-3</c:v>
                </c:pt>
                <c:pt idx="142">
                  <c:v>-7.7383642843992023E-4</c:v>
                </c:pt>
                <c:pt idx="143">
                  <c:v>-8.1851369106150727E-4</c:v>
                </c:pt>
                <c:pt idx="144">
                  <c:v>-1.0912324650863394E-3</c:v>
                </c:pt>
                <c:pt idx="145">
                  <c:v>-7.0604558925881588E-4</c:v>
                </c:pt>
                <c:pt idx="146">
                  <c:v>-3.5957438318811447E-4</c:v>
                </c:pt>
                <c:pt idx="147">
                  <c:v>-3.6738482979639447E-4</c:v>
                </c:pt>
                <c:pt idx="148">
                  <c:v>-5.2659521809904201E-4</c:v>
                </c:pt>
                <c:pt idx="149">
                  <c:v>-1.6137326876776567E-4</c:v>
                </c:pt>
                <c:pt idx="150">
                  <c:v>4.2281043953317513E-4</c:v>
                </c:pt>
                <c:pt idx="151">
                  <c:v>6.7573299971974326E-4</c:v>
                </c:pt>
                <c:pt idx="152">
                  <c:v>1.3670499264963427E-3</c:v>
                </c:pt>
                <c:pt idx="153">
                  <c:v>1.6151941094888131E-3</c:v>
                </c:pt>
                <c:pt idx="154">
                  <c:v>1.1853531667966744E-3</c:v>
                </c:pt>
                <c:pt idx="155">
                  <c:v>7.7101320157908391E-4</c:v>
                </c:pt>
                <c:pt idx="156">
                  <c:v>8.1168839659658269E-4</c:v>
                </c:pt>
                <c:pt idx="157">
                  <c:v>6.4425835409062746E-4</c:v>
                </c:pt>
                <c:pt idx="158">
                  <c:v>2.7123492489792352E-4</c:v>
                </c:pt>
                <c:pt idx="159">
                  <c:v>2.7625930300581748E-4</c:v>
                </c:pt>
                <c:pt idx="160">
                  <c:v>7.3709004571268638E-4</c:v>
                </c:pt>
                <c:pt idx="161">
                  <c:v>6.5561453133876498E-4</c:v>
                </c:pt>
                <c:pt idx="162">
                  <c:v>5.3872359810952736E-4</c:v>
                </c:pt>
                <c:pt idx="163">
                  <c:v>4.6064310160958934E-4</c:v>
                </c:pt>
                <c:pt idx="164">
                  <c:v>1.4811969690114063E-4</c:v>
                </c:pt>
                <c:pt idx="165">
                  <c:v>7.4444419835798035E-4</c:v>
                </c:pt>
                <c:pt idx="166">
                  <c:v>1.1884456827272131E-3</c:v>
                </c:pt>
                <c:pt idx="167">
                  <c:v>1.5832030949143535E-3</c:v>
                </c:pt>
                <c:pt idx="168">
                  <c:v>1.8653152596070834E-3</c:v>
                </c:pt>
                <c:pt idx="169">
                  <c:v>1.7463072067489998E-3</c:v>
                </c:pt>
                <c:pt idx="170">
                  <c:v>1.9097250890629887E-3</c:v>
                </c:pt>
                <c:pt idx="171">
                  <c:v>1.925648513442333E-3</c:v>
                </c:pt>
                <c:pt idx="172">
                  <c:v>1.5587419507814221E-3</c:v>
                </c:pt>
                <c:pt idx="173">
                  <c:v>1.7316439288906657E-3</c:v>
                </c:pt>
                <c:pt idx="174">
                  <c:v>1.8926922669321501E-3</c:v>
                </c:pt>
                <c:pt idx="175">
                  <c:v>1.8942903199693558E-3</c:v>
                </c:pt>
                <c:pt idx="176">
                  <c:v>1.7020301740902355E-3</c:v>
                </c:pt>
                <c:pt idx="177">
                  <c:v>1.1439900496914973E-3</c:v>
                </c:pt>
                <c:pt idx="178">
                  <c:v>1.0983728364889615E-3</c:v>
                </c:pt>
                <c:pt idx="179">
                  <c:v>6.0697350210817873E-4</c:v>
                </c:pt>
                <c:pt idx="180">
                  <c:v>5.4714189685795478E-4</c:v>
                </c:pt>
                <c:pt idx="181">
                  <c:v>4.0091384664943296E-5</c:v>
                </c:pt>
                <c:pt idx="182">
                  <c:v>2.4080041857941546E-4</c:v>
                </c:pt>
                <c:pt idx="183">
                  <c:v>2.5690759189388472E-4</c:v>
                </c:pt>
                <c:pt idx="184">
                  <c:v>3.7584025365028985E-4</c:v>
                </c:pt>
                <c:pt idx="185">
                  <c:v>8.029738256398048E-4</c:v>
                </c:pt>
                <c:pt idx="186">
                  <c:v>5.675569904332546E-4</c:v>
                </c:pt>
                <c:pt idx="187">
                  <c:v>5.7668279703059817E-5</c:v>
                </c:pt>
                <c:pt idx="188">
                  <c:v>4.6768679813010956E-4</c:v>
                </c:pt>
                <c:pt idx="189">
                  <c:v>5.1145812132353304E-4</c:v>
                </c:pt>
                <c:pt idx="190">
                  <c:v>5.4506719367151089E-4</c:v>
                </c:pt>
                <c:pt idx="191">
                  <c:v>9.5156351829536225E-4</c:v>
                </c:pt>
                <c:pt idx="192">
                  <c:v>1.0876112844011544E-3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13 e 14'!$Q$4:$Q$4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92"/>
              <c:layout>
                <c:manualLayout>
                  <c:x val="0"/>
                  <c:y val="4.7268251313966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'Gráficos 13 e 14'!$A$9:$A$201</c:f>
              <c:numCache>
                <c:formatCode>mmm\-yy</c:formatCode>
                <c:ptCount val="19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</c:numCache>
            </c:numRef>
          </c:cat>
          <c:val>
            <c:numRef>
              <c:f>'Gráficos 13 e 14'!$Q$9:$Q$201</c:f>
              <c:numCache>
                <c:formatCode>0.0%</c:formatCode>
                <c:ptCount val="193"/>
                <c:pt idx="0">
                  <c:v>2.7510504275514275E-3</c:v>
                </c:pt>
                <c:pt idx="1">
                  <c:v>2.5958081268650621E-3</c:v>
                </c:pt>
                <c:pt idx="2">
                  <c:v>2.1018306465650735E-3</c:v>
                </c:pt>
                <c:pt idx="3">
                  <c:v>9.3738877669941533E-4</c:v>
                </c:pt>
                <c:pt idx="4">
                  <c:v>9.6799904635021358E-4</c:v>
                </c:pt>
                <c:pt idx="5">
                  <c:v>1.7458628027336193E-3</c:v>
                </c:pt>
                <c:pt idx="6">
                  <c:v>1.2490733646332204E-3</c:v>
                </c:pt>
                <c:pt idx="7">
                  <c:v>1.4872882433231529E-3</c:v>
                </c:pt>
                <c:pt idx="8">
                  <c:v>1.3095838739414711E-3</c:v>
                </c:pt>
                <c:pt idx="9">
                  <c:v>1.7612818821559923E-3</c:v>
                </c:pt>
                <c:pt idx="10">
                  <c:v>3.2425817139633234E-3</c:v>
                </c:pt>
                <c:pt idx="11">
                  <c:v>3.1191256635162328E-3</c:v>
                </c:pt>
                <c:pt idx="12">
                  <c:v>2.7456833011708496E-3</c:v>
                </c:pt>
                <c:pt idx="13">
                  <c:v>2.8126275634346191E-3</c:v>
                </c:pt>
                <c:pt idx="14">
                  <c:v>2.8294968935173217E-3</c:v>
                </c:pt>
                <c:pt idx="15">
                  <c:v>3.1487254882370946E-3</c:v>
                </c:pt>
                <c:pt idx="16">
                  <c:v>2.5278727709308743E-3</c:v>
                </c:pt>
                <c:pt idx="17">
                  <c:v>2.8205980963102602E-3</c:v>
                </c:pt>
                <c:pt idx="18">
                  <c:v>2.479596528778715E-3</c:v>
                </c:pt>
                <c:pt idx="19">
                  <c:v>2.0761045415109867E-3</c:v>
                </c:pt>
                <c:pt idx="20">
                  <c:v>1.352000894934113E-3</c:v>
                </c:pt>
                <c:pt idx="21">
                  <c:v>1.2011501392279623E-3</c:v>
                </c:pt>
                <c:pt idx="22">
                  <c:v>1.0510027153784536E-3</c:v>
                </c:pt>
                <c:pt idx="23">
                  <c:v>9.6472836582938131E-4</c:v>
                </c:pt>
                <c:pt idx="24">
                  <c:v>1.2910461172406648E-3</c:v>
                </c:pt>
                <c:pt idx="25">
                  <c:v>1.8391906012356915E-3</c:v>
                </c:pt>
                <c:pt idx="26">
                  <c:v>2.2857810351783804E-3</c:v>
                </c:pt>
                <c:pt idx="27">
                  <c:v>2.0942664201557717E-3</c:v>
                </c:pt>
                <c:pt idx="28">
                  <c:v>1.898393814170545E-3</c:v>
                </c:pt>
                <c:pt idx="29">
                  <c:v>1.5584929466682604E-3</c:v>
                </c:pt>
                <c:pt idx="30">
                  <c:v>1.6576606563701388E-3</c:v>
                </c:pt>
                <c:pt idx="31">
                  <c:v>1.7349297411519175E-3</c:v>
                </c:pt>
                <c:pt idx="32">
                  <c:v>2.2128204970335392E-3</c:v>
                </c:pt>
                <c:pt idx="33">
                  <c:v>1.9447956055516804E-3</c:v>
                </c:pt>
                <c:pt idx="34">
                  <c:v>1.677349814582036E-3</c:v>
                </c:pt>
                <c:pt idx="35">
                  <c:v>1.5528861599932698E-3</c:v>
                </c:pt>
                <c:pt idx="36">
                  <c:v>1.5019507293315328E-3</c:v>
                </c:pt>
                <c:pt idx="37">
                  <c:v>8.3977918431614028E-4</c:v>
                </c:pt>
                <c:pt idx="38">
                  <c:v>8.2605603145538965E-4</c:v>
                </c:pt>
                <c:pt idx="39">
                  <c:v>1.0659533446963595E-3</c:v>
                </c:pt>
                <c:pt idx="40">
                  <c:v>1.2112821777099153E-3</c:v>
                </c:pt>
                <c:pt idx="41">
                  <c:v>2.1714960774065805E-3</c:v>
                </c:pt>
                <c:pt idx="42">
                  <c:v>2.2529548211250553E-3</c:v>
                </c:pt>
                <c:pt idx="43">
                  <c:v>2.0017916740880091E-3</c:v>
                </c:pt>
                <c:pt idx="44">
                  <c:v>2.2232252818306141E-3</c:v>
                </c:pt>
                <c:pt idx="45">
                  <c:v>2.0123397427573189E-3</c:v>
                </c:pt>
                <c:pt idx="46">
                  <c:v>1.7427785653604596E-3</c:v>
                </c:pt>
                <c:pt idx="47">
                  <c:v>1.8214777515166561E-3</c:v>
                </c:pt>
                <c:pt idx="48">
                  <c:v>1.582159062871609E-3</c:v>
                </c:pt>
                <c:pt idx="49">
                  <c:v>1.8037051620415291E-3</c:v>
                </c:pt>
                <c:pt idx="50">
                  <c:v>1.4192129219697356E-3</c:v>
                </c:pt>
                <c:pt idx="51">
                  <c:v>1.0670641974799659E-3</c:v>
                </c:pt>
                <c:pt idx="52">
                  <c:v>6.978146463371992E-4</c:v>
                </c:pt>
                <c:pt idx="53">
                  <c:v>2.5628829404782989E-4</c:v>
                </c:pt>
                <c:pt idx="54">
                  <c:v>2.3376042299727741E-4</c:v>
                </c:pt>
                <c:pt idx="55">
                  <c:v>1.5173521185401079E-5</c:v>
                </c:pt>
                <c:pt idx="56">
                  <c:v>-2.7684558159436534E-4</c:v>
                </c:pt>
                <c:pt idx="57">
                  <c:v>-4.7590058758574977E-4</c:v>
                </c:pt>
                <c:pt idx="58">
                  <c:v>-3.1008549378926792E-4</c:v>
                </c:pt>
                <c:pt idx="59">
                  <c:v>-3.9749003533025865E-4</c:v>
                </c:pt>
                <c:pt idx="60">
                  <c:v>-5.2800637215170683E-4</c:v>
                </c:pt>
                <c:pt idx="61">
                  <c:v>-5.0939995729822691E-4</c:v>
                </c:pt>
                <c:pt idx="62">
                  <c:v>-4.3764481394870152E-4</c:v>
                </c:pt>
                <c:pt idx="63">
                  <c:v>-2.0682602124671412E-4</c:v>
                </c:pt>
                <c:pt idx="64">
                  <c:v>1.5340705614715685E-4</c:v>
                </c:pt>
                <c:pt idx="65">
                  <c:v>-2.603145138182605E-4</c:v>
                </c:pt>
                <c:pt idx="66">
                  <c:v>-3.8236400850852266E-4</c:v>
                </c:pt>
                <c:pt idx="67">
                  <c:v>3.1706745394772128E-5</c:v>
                </c:pt>
                <c:pt idx="68">
                  <c:v>-2.2286815481132074E-5</c:v>
                </c:pt>
                <c:pt idx="69">
                  <c:v>5.4696866549294092E-4</c:v>
                </c:pt>
                <c:pt idx="70">
                  <c:v>4.6192867371514727E-4</c:v>
                </c:pt>
                <c:pt idx="71">
                  <c:v>2.1822477568225773E-4</c:v>
                </c:pt>
                <c:pt idx="72">
                  <c:v>4.5184599595942819E-4</c:v>
                </c:pt>
                <c:pt idx="73">
                  <c:v>4.978902803539167E-5</c:v>
                </c:pt>
                <c:pt idx="74">
                  <c:v>-1.7510881126336613E-4</c:v>
                </c:pt>
                <c:pt idx="75">
                  <c:v>3.7798804443856134E-4</c:v>
                </c:pt>
                <c:pt idx="76">
                  <c:v>3.0601631636317095E-4</c:v>
                </c:pt>
                <c:pt idx="77">
                  <c:v>4.347206790193428E-4</c:v>
                </c:pt>
                <c:pt idx="78">
                  <c:v>6.7485461023797117E-4</c:v>
                </c:pt>
                <c:pt idx="79">
                  <c:v>6.0989106112434408E-4</c:v>
                </c:pt>
                <c:pt idx="80">
                  <c:v>8.0705083507941417E-4</c:v>
                </c:pt>
                <c:pt idx="81">
                  <c:v>3.970526151497488E-4</c:v>
                </c:pt>
                <c:pt idx="82">
                  <c:v>3.3385685134411087E-4</c:v>
                </c:pt>
                <c:pt idx="83">
                  <c:v>7.495125775964477E-4</c:v>
                </c:pt>
                <c:pt idx="84">
                  <c:v>8.2765656493615663E-4</c:v>
                </c:pt>
                <c:pt idx="85">
                  <c:v>1.0850594079876293E-3</c:v>
                </c:pt>
                <c:pt idx="86">
                  <c:v>1.424710051142595E-3</c:v>
                </c:pt>
                <c:pt idx="87">
                  <c:v>7.8498756035613976E-4</c:v>
                </c:pt>
                <c:pt idx="88">
                  <c:v>8.415311634729451E-4</c:v>
                </c:pt>
                <c:pt idx="89">
                  <c:v>8.1516337596978627E-4</c:v>
                </c:pt>
                <c:pt idx="90">
                  <c:v>8.1289213196685992E-4</c:v>
                </c:pt>
                <c:pt idx="91">
                  <c:v>7.0510450868197427E-4</c:v>
                </c:pt>
                <c:pt idx="92">
                  <c:v>5.5781053648137977E-4</c:v>
                </c:pt>
                <c:pt idx="93">
                  <c:v>6.0161906728732422E-4</c:v>
                </c:pt>
                <c:pt idx="94">
                  <c:v>4.8883366898740544E-4</c:v>
                </c:pt>
                <c:pt idx="95">
                  <c:v>4.6889450349172062E-4</c:v>
                </c:pt>
                <c:pt idx="96">
                  <c:v>2.3483585403705307E-4</c:v>
                </c:pt>
                <c:pt idx="97">
                  <c:v>2.4663373002634217E-4</c:v>
                </c:pt>
                <c:pt idx="98">
                  <c:v>2.0189774471404191E-4</c:v>
                </c:pt>
                <c:pt idx="99">
                  <c:v>4.0177457519455272E-4</c:v>
                </c:pt>
                <c:pt idx="100">
                  <c:v>6.5415301912602464E-4</c:v>
                </c:pt>
                <c:pt idx="101">
                  <c:v>5.0729425389364963E-4</c:v>
                </c:pt>
                <c:pt idx="102">
                  <c:v>2.7977341669001949E-4</c:v>
                </c:pt>
                <c:pt idx="103">
                  <c:v>3.4988740455643209E-4</c:v>
                </c:pt>
                <c:pt idx="104">
                  <c:v>4.9442273714619999E-4</c:v>
                </c:pt>
                <c:pt idx="105">
                  <c:v>6.1972560632967864E-4</c:v>
                </c:pt>
                <c:pt idx="106">
                  <c:v>8.663105885348089E-4</c:v>
                </c:pt>
                <c:pt idx="107">
                  <c:v>5.1163598674217254E-4</c:v>
                </c:pt>
                <c:pt idx="108">
                  <c:v>6.4312681066983003E-4</c:v>
                </c:pt>
                <c:pt idx="109">
                  <c:v>5.9104781371853616E-4</c:v>
                </c:pt>
                <c:pt idx="110">
                  <c:v>4.924164306881044E-4</c:v>
                </c:pt>
                <c:pt idx="111">
                  <c:v>6.0551341321107269E-4</c:v>
                </c:pt>
                <c:pt idx="112">
                  <c:v>4.882781809308844E-4</c:v>
                </c:pt>
                <c:pt idx="113">
                  <c:v>5.9230794789286059E-4</c:v>
                </c:pt>
                <c:pt idx="114">
                  <c:v>4.951362557580189E-4</c:v>
                </c:pt>
                <c:pt idx="115">
                  <c:v>4.1110677954224017E-4</c:v>
                </c:pt>
                <c:pt idx="116">
                  <c:v>-2.9838661753469819E-5</c:v>
                </c:pt>
                <c:pt idx="117">
                  <c:v>-5.4944145025485067E-4</c:v>
                </c:pt>
                <c:pt idx="118">
                  <c:v>-6.6676156325012762E-4</c:v>
                </c:pt>
                <c:pt idx="119">
                  <c:v>-5.1076433640056878E-4</c:v>
                </c:pt>
                <c:pt idx="120">
                  <c:v>-4.6757638686457871E-4</c:v>
                </c:pt>
                <c:pt idx="121">
                  <c:v>-4.9119196657241421E-4</c:v>
                </c:pt>
                <c:pt idx="122">
                  <c:v>-6.1466083720982778E-4</c:v>
                </c:pt>
                <c:pt idx="123">
                  <c:v>-6.6300714070552814E-4</c:v>
                </c:pt>
                <c:pt idx="124">
                  <c:v>-8.029195938137675E-4</c:v>
                </c:pt>
                <c:pt idx="125">
                  <c:v>-9.0341207951578179E-4</c:v>
                </c:pt>
                <c:pt idx="126">
                  <c:v>-8.0947401460475677E-4</c:v>
                </c:pt>
                <c:pt idx="127">
                  <c:v>-7.4284938839130519E-4</c:v>
                </c:pt>
                <c:pt idx="128">
                  <c:v>-4.5068896024744068E-4</c:v>
                </c:pt>
                <c:pt idx="129">
                  <c:v>-6.0311722323328103E-5</c:v>
                </c:pt>
                <c:pt idx="130">
                  <c:v>-2.634443412225685E-5</c:v>
                </c:pt>
                <c:pt idx="131">
                  <c:v>7.4100994689845612E-6</c:v>
                </c:pt>
                <c:pt idx="132">
                  <c:v>-5.8651665475354697E-5</c:v>
                </c:pt>
                <c:pt idx="133">
                  <c:v>-8.8455594457636673E-5</c:v>
                </c:pt>
                <c:pt idx="134">
                  <c:v>5.719832710952335E-5</c:v>
                </c:pt>
                <c:pt idx="135">
                  <c:v>4.0035252296774949E-9</c:v>
                </c:pt>
                <c:pt idx="136">
                  <c:v>-1.0508277991400124E-4</c:v>
                </c:pt>
                <c:pt idx="137">
                  <c:v>-9.9108827228581872E-5</c:v>
                </c:pt>
                <c:pt idx="138">
                  <c:v>-3.441101230173036E-4</c:v>
                </c:pt>
                <c:pt idx="139">
                  <c:v>-4.5951538982899154E-4</c:v>
                </c:pt>
                <c:pt idx="140">
                  <c:v>-4.2576244635351773E-4</c:v>
                </c:pt>
                <c:pt idx="141">
                  <c:v>-7.3953756311193432E-4</c:v>
                </c:pt>
                <c:pt idx="142">
                  <c:v>-6.8296753538015604E-4</c:v>
                </c:pt>
                <c:pt idx="143">
                  <c:v>-8.3313539860774472E-4</c:v>
                </c:pt>
                <c:pt idx="144">
                  <c:v>-8.3326904678849071E-4</c:v>
                </c:pt>
                <c:pt idx="145">
                  <c:v>-7.4137778766125804E-4</c:v>
                </c:pt>
                <c:pt idx="146">
                  <c:v>-7.549661776742961E-4</c:v>
                </c:pt>
                <c:pt idx="147">
                  <c:v>-9.7657274543858368E-4</c:v>
                </c:pt>
                <c:pt idx="148">
                  <c:v>-1.0080674553782827E-3</c:v>
                </c:pt>
                <c:pt idx="149">
                  <c:v>-1.0104754685648783E-3</c:v>
                </c:pt>
                <c:pt idx="150">
                  <c:v>-9.1781134558272437E-4</c:v>
                </c:pt>
                <c:pt idx="151">
                  <c:v>-8.4099307855442919E-4</c:v>
                </c:pt>
                <c:pt idx="152">
                  <c:v>-9.420968909658314E-4</c:v>
                </c:pt>
                <c:pt idx="153">
                  <c:v>-7.1344310802185667E-4</c:v>
                </c:pt>
                <c:pt idx="154">
                  <c:v>-9.4663077727696518E-4</c:v>
                </c:pt>
                <c:pt idx="155">
                  <c:v>-6.9564669418749261E-4</c:v>
                </c:pt>
                <c:pt idx="156">
                  <c:v>-8.1193060526237872E-4</c:v>
                </c:pt>
                <c:pt idx="157">
                  <c:v>-8.6581845203766736E-4</c:v>
                </c:pt>
                <c:pt idx="158">
                  <c:v>-8.7499675597345913E-4</c:v>
                </c:pt>
                <c:pt idx="159">
                  <c:v>-6.8868356651821813E-4</c:v>
                </c:pt>
                <c:pt idx="160">
                  <c:v>-6.5677145112891418E-4</c:v>
                </c:pt>
                <c:pt idx="161">
                  <c:v>-5.3488450136719452E-4</c:v>
                </c:pt>
                <c:pt idx="162">
                  <c:v>-3.6418347027462276E-4</c:v>
                </c:pt>
                <c:pt idx="163">
                  <c:v>-3.3873576152965065E-4</c:v>
                </c:pt>
                <c:pt idx="164">
                  <c:v>-2.4667358911014504E-4</c:v>
                </c:pt>
                <c:pt idx="165">
                  <c:v>-1.5682208484426045E-4</c:v>
                </c:pt>
                <c:pt idx="166">
                  <c:v>-6.4205764970902242E-5</c:v>
                </c:pt>
                <c:pt idx="167">
                  <c:v>-1.6126221591976323E-4</c:v>
                </c:pt>
                <c:pt idx="168">
                  <c:v>-8.0680871584640662E-5</c:v>
                </c:pt>
                <c:pt idx="169">
                  <c:v>3.2837029592228852E-5</c:v>
                </c:pt>
                <c:pt idx="170">
                  <c:v>1.2994117617308595E-4</c:v>
                </c:pt>
                <c:pt idx="171">
                  <c:v>1.0682760806141197E-4</c:v>
                </c:pt>
                <c:pt idx="172">
                  <c:v>2.8031786048424276E-4</c:v>
                </c:pt>
                <c:pt idx="173">
                  <c:v>1.8046692029229496E-4</c:v>
                </c:pt>
                <c:pt idx="174">
                  <c:v>1.8568335776916262E-4</c:v>
                </c:pt>
                <c:pt idx="175">
                  <c:v>7.3251166243485131E-5</c:v>
                </c:pt>
                <c:pt idx="176">
                  <c:v>6.2304031690889067E-5</c:v>
                </c:pt>
                <c:pt idx="177">
                  <c:v>5.5234630042486227E-5</c:v>
                </c:pt>
                <c:pt idx="178">
                  <c:v>9.4171064875061205E-5</c:v>
                </c:pt>
                <c:pt idx="179">
                  <c:v>2.0482854497273346E-5</c:v>
                </c:pt>
                <c:pt idx="180">
                  <c:v>4.1914670455674979E-5</c:v>
                </c:pt>
                <c:pt idx="181">
                  <c:v>-4.3163977326698134E-5</c:v>
                </c:pt>
                <c:pt idx="182">
                  <c:v>-1.4254499533769404E-5</c:v>
                </c:pt>
                <c:pt idx="183">
                  <c:v>1.2988863804995346E-4</c:v>
                </c:pt>
                <c:pt idx="184">
                  <c:v>2.2382431426859375E-4</c:v>
                </c:pt>
                <c:pt idx="185">
                  <c:v>3.273508050838162E-4</c:v>
                </c:pt>
                <c:pt idx="186">
                  <c:v>3.6695788962618354E-4</c:v>
                </c:pt>
                <c:pt idx="187">
                  <c:v>5.4920476775599937E-4</c:v>
                </c:pt>
                <c:pt idx="188">
                  <c:v>4.3243793135652546E-4</c:v>
                </c:pt>
                <c:pt idx="189">
                  <c:v>6.4695429408572456E-4</c:v>
                </c:pt>
                <c:pt idx="190">
                  <c:v>7.3618468537696956E-4</c:v>
                </c:pt>
                <c:pt idx="191">
                  <c:v>9.1698673590766072E-4</c:v>
                </c:pt>
                <c:pt idx="192">
                  <c:v>9.6910705458536431E-4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575152"/>
        <c:axId val="343575712"/>
      </c:lineChart>
      <c:dateAx>
        <c:axId val="343575152"/>
        <c:scaling>
          <c:orientation val="minMax"/>
          <c:max val="43525"/>
          <c:min val="3768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43575712"/>
        <c:crosses val="autoZero"/>
        <c:auto val="1"/>
        <c:lblOffset val="100"/>
        <c:baseTimeUnit val="months"/>
        <c:majorUnit val="12"/>
        <c:majorTimeUnit val="months"/>
      </c:dateAx>
      <c:valAx>
        <c:axId val="343575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43575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21751288694874"/>
          <c:y val="0.86823687149624973"/>
          <c:w val="0.68479446330389382"/>
          <c:h val="6.8304919828946611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900"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j-lt"/>
              </a:defRPr>
            </a:pPr>
            <a:r>
              <a:rPr lang="pt-BR" sz="1000" cap="all" baseline="0">
                <a:latin typeface="+mj-lt"/>
              </a:rPr>
              <a:t>Gráfico 14. Resultado primário, nominal e gastos com juros acumulados em 12 meses (% do PIB)</a:t>
            </a:r>
          </a:p>
        </c:rich>
      </c:tx>
      <c:layout>
        <c:manualLayout>
          <c:xMode val="edge"/>
          <c:yMode val="edge"/>
          <c:x val="0.140486264839670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51670522868943E-2"/>
          <c:y val="0.11976345549398917"/>
          <c:w val="0.84612893532436928"/>
          <c:h val="0.61919250834386452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13 e 14'!$B$4:$B$4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1"/>
              <c:tx>
                <c:rich>
                  <a:bodyPr/>
                  <a:lstStyle/>
                  <a:p>
                    <a:r>
                      <a:rPr lang="en-US" sz="800" b="1"/>
                      <a:t>out/08</a:t>
                    </a:r>
                  </a:p>
                  <a:p>
                    <a:r>
                      <a:rPr lang="en-US" sz="800" b="1"/>
                      <a:t>-1,3%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8"/>
              <c:tx>
                <c:rich>
                  <a:bodyPr/>
                  <a:lstStyle/>
                  <a:p>
                    <a:r>
                      <a:rPr lang="en-US" sz="800"/>
                      <a:t>jan/16</a:t>
                    </a:r>
                  </a:p>
                  <a:p>
                    <a:r>
                      <a:rPr lang="en-US" sz="800"/>
                      <a:t>-10,7%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0"/>
                  <c:y val="2.880658436213991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mar/19</a:t>
                    </a:r>
                  </a:p>
                  <a:p>
                    <a:r>
                      <a:rPr lang="en-US" sz="800"/>
                      <a:t>-7,0%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13 e 14'!$A$5:$A$201</c:f>
              <c:numCache>
                <c:formatCode>mmm\-yy</c:formatCode>
                <c:ptCount val="197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</c:numCache>
            </c:numRef>
          </c:cat>
          <c:val>
            <c:numRef>
              <c:f>'Gráficos 13 e 14'!$B$5:$B$201</c:f>
              <c:numCache>
                <c:formatCode>0.0%</c:formatCode>
                <c:ptCount val="197"/>
                <c:pt idx="0">
                  <c:v>-3.7967489487288689E-2</c:v>
                </c:pt>
                <c:pt idx="1">
                  <c:v>-4.4160153514237743E-2</c:v>
                </c:pt>
                <c:pt idx="2">
                  <c:v>-4.9268464106484083E-2</c:v>
                </c:pt>
                <c:pt idx="3">
                  <c:v>-5.1152205495543467E-2</c:v>
                </c:pt>
                <c:pt idx="4">
                  <c:v>-5.383435316257798E-2</c:v>
                </c:pt>
                <c:pt idx="5">
                  <c:v>-4.9715793799258279E-2</c:v>
                </c:pt>
                <c:pt idx="6">
                  <c:v>-5.1485686219359061E-2</c:v>
                </c:pt>
                <c:pt idx="7">
                  <c:v>-5.3894997833712946E-2</c:v>
                </c:pt>
                <c:pt idx="8">
                  <c:v>-5.9062270048672205E-2</c:v>
                </c:pt>
                <c:pt idx="9">
                  <c:v>-5.9101124144342251E-2</c:v>
                </c:pt>
                <c:pt idx="10">
                  <c:v>-5.9721697465612254E-2</c:v>
                </c:pt>
                <c:pt idx="11">
                  <c:v>-5.5660976408100298E-2</c:v>
                </c:pt>
                <c:pt idx="12">
                  <c:v>-5.6589037903474054E-2</c:v>
                </c:pt>
                <c:pt idx="13">
                  <c:v>-5.1808055119444515E-2</c:v>
                </c:pt>
                <c:pt idx="14">
                  <c:v>-4.6030288005385597E-2</c:v>
                </c:pt>
                <c:pt idx="15">
                  <c:v>-4.3219694082600138E-2</c:v>
                </c:pt>
                <c:pt idx="16">
                  <c:v>-4.0023327891361517E-2</c:v>
                </c:pt>
                <c:pt idx="17">
                  <c:v>-4.2960941467033019E-2</c:v>
                </c:pt>
                <c:pt idx="18">
                  <c:v>-4.0153258459777727E-2</c:v>
                </c:pt>
                <c:pt idx="19">
                  <c:v>-3.6962628715319551E-2</c:v>
                </c:pt>
                <c:pt idx="20">
                  <c:v>-3.331998265332474E-2</c:v>
                </c:pt>
                <c:pt idx="21">
                  <c:v>-3.1023988739509196E-2</c:v>
                </c:pt>
                <c:pt idx="22">
                  <c:v>-3.0532374080672029E-2</c:v>
                </c:pt>
                <c:pt idx="23">
                  <c:v>-3.1039098038577483E-2</c:v>
                </c:pt>
                <c:pt idx="24">
                  <c:v>-3.0037463460436131E-2</c:v>
                </c:pt>
                <c:pt idx="25">
                  <c:v>-2.8760489172793703E-2</c:v>
                </c:pt>
                <c:pt idx="26">
                  <c:v>-2.7774896645985002E-2</c:v>
                </c:pt>
                <c:pt idx="27">
                  <c:v>-2.9330826444370225E-2</c:v>
                </c:pt>
                <c:pt idx="28">
                  <c:v>-2.9777456722417845E-2</c:v>
                </c:pt>
                <c:pt idx="29">
                  <c:v>-2.7392435941808079E-2</c:v>
                </c:pt>
                <c:pt idx="30">
                  <c:v>-2.8862457212563978E-2</c:v>
                </c:pt>
                <c:pt idx="31">
                  <c:v>-3.1033634752289093E-2</c:v>
                </c:pt>
                <c:pt idx="32">
                  <c:v>-3.1339322753411489E-2</c:v>
                </c:pt>
                <c:pt idx="33">
                  <c:v>-3.1417533485840476E-2</c:v>
                </c:pt>
                <c:pt idx="34">
                  <c:v>-3.3069695308203334E-2</c:v>
                </c:pt>
                <c:pt idx="35">
                  <c:v>-3.315583204181502E-2</c:v>
                </c:pt>
                <c:pt idx="36">
                  <c:v>-3.4471042322105655E-2</c:v>
                </c:pt>
                <c:pt idx="37">
                  <c:v>-3.5385879801715259E-2</c:v>
                </c:pt>
                <c:pt idx="38">
                  <c:v>-4.0538549403399869E-2</c:v>
                </c:pt>
                <c:pt idx="39">
                  <c:v>-4.1137956152241618E-2</c:v>
                </c:pt>
                <c:pt idx="40">
                  <c:v>-4.11214761957533E-2</c:v>
                </c:pt>
                <c:pt idx="41">
                  <c:v>-4.0269418181744766E-2</c:v>
                </c:pt>
                <c:pt idx="42">
                  <c:v>-3.7156221479731667E-2</c:v>
                </c:pt>
                <c:pt idx="43">
                  <c:v>-3.7238344414385956E-2</c:v>
                </c:pt>
                <c:pt idx="44">
                  <c:v>-3.8004058155720971E-2</c:v>
                </c:pt>
                <c:pt idx="45">
                  <c:v>-3.711343231438758E-2</c:v>
                </c:pt>
                <c:pt idx="46">
                  <c:v>-3.6536962043085763E-2</c:v>
                </c:pt>
                <c:pt idx="47">
                  <c:v>-3.5145945888566225E-2</c:v>
                </c:pt>
                <c:pt idx="48">
                  <c:v>-3.4200917782820632E-2</c:v>
                </c:pt>
                <c:pt idx="49">
                  <c:v>-3.5696839781423205E-2</c:v>
                </c:pt>
                <c:pt idx="50">
                  <c:v>-3.0071056463589409E-2</c:v>
                </c:pt>
                <c:pt idx="51">
                  <c:v>-2.8483717561911502E-2</c:v>
                </c:pt>
                <c:pt idx="52">
                  <c:v>-2.9032619595993025E-2</c:v>
                </c:pt>
                <c:pt idx="53">
                  <c:v>-2.8276631719441975E-2</c:v>
                </c:pt>
                <c:pt idx="54">
                  <c:v>-3.0793934970013669E-2</c:v>
                </c:pt>
                <c:pt idx="55">
                  <c:v>-2.8165401814426921E-2</c:v>
                </c:pt>
                <c:pt idx="56">
                  <c:v>-2.7757181225531505E-2</c:v>
                </c:pt>
                <c:pt idx="57">
                  <c:v>-2.7046315426448149E-2</c:v>
                </c:pt>
                <c:pt idx="58">
                  <c:v>-2.8460364288774027E-2</c:v>
                </c:pt>
                <c:pt idx="59">
                  <c:v>-2.858549220048973E-2</c:v>
                </c:pt>
                <c:pt idx="60">
                  <c:v>-2.7038893059267363E-2</c:v>
                </c:pt>
                <c:pt idx="61">
                  <c:v>-2.7372533582138921E-2</c:v>
                </c:pt>
                <c:pt idx="62">
                  <c:v>-2.4989631282780221E-2</c:v>
                </c:pt>
                <c:pt idx="63">
                  <c:v>-2.5545647683017945E-2</c:v>
                </c:pt>
                <c:pt idx="64">
                  <c:v>-2.2133762721104969E-2</c:v>
                </c:pt>
                <c:pt idx="65">
                  <c:v>-2.2499810715319229E-2</c:v>
                </c:pt>
                <c:pt idx="66">
                  <c:v>-2.1842377837476938E-2</c:v>
                </c:pt>
                <c:pt idx="67">
                  <c:v>-2.305086028537847E-2</c:v>
                </c:pt>
                <c:pt idx="68">
                  <c:v>-2.2791776537307615E-2</c:v>
                </c:pt>
                <c:pt idx="69">
                  <c:v>-2.2194530695200144E-2</c:v>
                </c:pt>
                <c:pt idx="70">
                  <c:v>-1.7369068559818311E-2</c:v>
                </c:pt>
                <c:pt idx="71">
                  <c:v>-1.3156744269706405E-2</c:v>
                </c:pt>
                <c:pt idx="72">
                  <c:v>-1.5191375460342776E-2</c:v>
                </c:pt>
                <c:pt idx="73">
                  <c:v>-1.9913540322927342E-2</c:v>
                </c:pt>
                <c:pt idx="74">
                  <c:v>-2.4626409480563827E-2</c:v>
                </c:pt>
                <c:pt idx="75">
                  <c:v>-2.4302167964817784E-2</c:v>
                </c:pt>
                <c:pt idx="76">
                  <c:v>-2.6774319393787955E-2</c:v>
                </c:pt>
                <c:pt idx="77">
                  <c:v>-2.8514159566754689E-2</c:v>
                </c:pt>
                <c:pt idx="78">
                  <c:v>-2.9246003007015599E-2</c:v>
                </c:pt>
                <c:pt idx="79">
                  <c:v>-3.0218887906951694E-2</c:v>
                </c:pt>
                <c:pt idx="80">
                  <c:v>-3.1894960479894464E-2</c:v>
                </c:pt>
                <c:pt idx="81">
                  <c:v>-3.3247248613690952E-2</c:v>
                </c:pt>
                <c:pt idx="82">
                  <c:v>-4.0141564261945949E-2</c:v>
                </c:pt>
                <c:pt idx="83">
                  <c:v>-4.2843392524119527E-2</c:v>
                </c:pt>
                <c:pt idx="84">
                  <c:v>-3.9644653021214213E-2</c:v>
                </c:pt>
                <c:pt idx="85">
                  <c:v>-3.1875434957081963E-2</c:v>
                </c:pt>
                <c:pt idx="86">
                  <c:v>-2.8602460574850094E-2</c:v>
                </c:pt>
                <c:pt idx="87">
                  <c:v>-2.9392316104402606E-2</c:v>
                </c:pt>
                <c:pt idx="88">
                  <c:v>-3.1991827177143203E-2</c:v>
                </c:pt>
                <c:pt idx="89">
                  <c:v>-2.9608029118028942E-2</c:v>
                </c:pt>
                <c:pt idx="90">
                  <c:v>-3.0680708214092633E-2</c:v>
                </c:pt>
                <c:pt idx="91">
                  <c:v>-3.1232522722950847E-2</c:v>
                </c:pt>
                <c:pt idx="92">
                  <c:v>-3.1244221172054207E-2</c:v>
                </c:pt>
                <c:pt idx="93">
                  <c:v>-3.1589622829920568E-2</c:v>
                </c:pt>
                <c:pt idx="94">
                  <c:v>-2.2055222867892472E-2</c:v>
                </c:pt>
                <c:pt idx="95">
                  <c:v>-2.3165534627015462E-2</c:v>
                </c:pt>
                <c:pt idx="96">
                  <c:v>-2.5811520236683677E-2</c:v>
                </c:pt>
                <c:pt idx="97">
                  <c:v>-2.4106255204233814E-2</c:v>
                </c:pt>
                <c:pt idx="98">
                  <c:v>-2.4721554384556355E-2</c:v>
                </c:pt>
                <c:pt idx="99">
                  <c:v>-2.4443304640119998E-2</c:v>
                </c:pt>
                <c:pt idx="100">
                  <c:v>-2.1677132754893181E-2</c:v>
                </c:pt>
                <c:pt idx="101">
                  <c:v>-2.3241117254238306E-2</c:v>
                </c:pt>
                <c:pt idx="102">
                  <c:v>-2.2667267020062096E-2</c:v>
                </c:pt>
                <c:pt idx="103">
                  <c:v>-2.0459652248383781E-2</c:v>
                </c:pt>
                <c:pt idx="104">
                  <c:v>-1.7782113336705395E-2</c:v>
                </c:pt>
                <c:pt idx="105">
                  <c:v>-1.9111929780687882E-2</c:v>
                </c:pt>
                <c:pt idx="106">
                  <c:v>-2.3928471573174792E-2</c:v>
                </c:pt>
                <c:pt idx="107">
                  <c:v>-2.3729906924395069E-2</c:v>
                </c:pt>
                <c:pt idx="108">
                  <c:v>-2.2581373488025157E-2</c:v>
                </c:pt>
                <c:pt idx="109">
                  <c:v>-2.4669424086251172E-2</c:v>
                </c:pt>
                <c:pt idx="110">
                  <c:v>-2.2688782565705369E-2</c:v>
                </c:pt>
                <c:pt idx="111">
                  <c:v>-2.1970818863350242E-2</c:v>
                </c:pt>
                <c:pt idx="112">
                  <c:v>-2.2559107580470469E-2</c:v>
                </c:pt>
                <c:pt idx="113">
                  <c:v>-2.2701468319212798E-2</c:v>
                </c:pt>
                <c:pt idx="114">
                  <c:v>-2.2834895385878844E-2</c:v>
                </c:pt>
                <c:pt idx="115">
                  <c:v>-2.4374007737377242E-2</c:v>
                </c:pt>
                <c:pt idx="116">
                  <c:v>-2.5634493988477402E-2</c:v>
                </c:pt>
                <c:pt idx="117">
                  <c:v>-2.5184819240616503E-2</c:v>
                </c:pt>
                <c:pt idx="118">
                  <c:v>-2.5667040170896483E-2</c:v>
                </c:pt>
                <c:pt idx="119">
                  <c:v>-2.5064949155753028E-2</c:v>
                </c:pt>
                <c:pt idx="120">
                  <c:v>-2.7326533130408198E-2</c:v>
                </c:pt>
                <c:pt idx="121">
                  <c:v>-2.2620359102577595E-2</c:v>
                </c:pt>
                <c:pt idx="122">
                  <c:v>-2.2145862323425688E-2</c:v>
                </c:pt>
                <c:pt idx="123">
                  <c:v>-2.4973508042410456E-2</c:v>
                </c:pt>
                <c:pt idx="124">
                  <c:v>-2.5869200112491234E-2</c:v>
                </c:pt>
                <c:pt idx="125">
                  <c:v>-2.6516157320282299E-2</c:v>
                </c:pt>
                <c:pt idx="126">
                  <c:v>-2.6004730121114414E-2</c:v>
                </c:pt>
                <c:pt idx="127">
                  <c:v>-2.5556556802089996E-2</c:v>
                </c:pt>
                <c:pt idx="128">
                  <c:v>-2.7143783466258134E-2</c:v>
                </c:pt>
                <c:pt idx="129">
                  <c:v>-2.8168707737895645E-2</c:v>
                </c:pt>
                <c:pt idx="130">
                  <c:v>-2.9969668236602562E-2</c:v>
                </c:pt>
                <c:pt idx="131">
                  <c:v>-3.103350878900096E-2</c:v>
                </c:pt>
                <c:pt idx="132">
                  <c:v>-2.6670720710542616E-2</c:v>
                </c:pt>
                <c:pt idx="133">
                  <c:v>-2.9550042751220706E-2</c:v>
                </c:pt>
                <c:pt idx="134">
                  <c:v>-3.2659580214039266E-2</c:v>
                </c:pt>
                <c:pt idx="135">
                  <c:v>-2.9783943262725189E-2</c:v>
                </c:pt>
                <c:pt idx="136">
                  <c:v>-2.9040911768924902E-2</c:v>
                </c:pt>
                <c:pt idx="137">
                  <c:v>-2.8291021780961136E-2</c:v>
                </c:pt>
                <c:pt idx="138">
                  <c:v>-3.1309687619915469E-2</c:v>
                </c:pt>
                <c:pt idx="139">
                  <c:v>-3.27281754639639E-2</c:v>
                </c:pt>
                <c:pt idx="140">
                  <c:v>-3.4618893031097435E-2</c:v>
                </c:pt>
                <c:pt idx="141">
                  <c:v>-3.6051581634542022E-2</c:v>
                </c:pt>
                <c:pt idx="142">
                  <c:v>-4.3939722866365688E-2</c:v>
                </c:pt>
                <c:pt idx="143">
                  <c:v>-4.4769636022445915E-2</c:v>
                </c:pt>
                <c:pt idx="144">
                  <c:v>-5.1746326525387402E-2</c:v>
                </c:pt>
                <c:pt idx="145">
                  <c:v>-5.9511874696770696E-2</c:v>
                </c:pt>
                <c:pt idx="146">
                  <c:v>-5.69701703521601E-2</c:v>
                </c:pt>
                <c:pt idx="147">
                  <c:v>-6.5317705636832896E-2</c:v>
                </c:pt>
                <c:pt idx="148">
                  <c:v>-7.4488670182476707E-2</c:v>
                </c:pt>
                <c:pt idx="149">
                  <c:v>-7.1568940059033276E-2</c:v>
                </c:pt>
                <c:pt idx="150">
                  <c:v>-7.6090994589313149E-2</c:v>
                </c:pt>
                <c:pt idx="151">
                  <c:v>-7.8322395010398074E-2</c:v>
                </c:pt>
                <c:pt idx="152">
                  <c:v>-8.480465134286197E-2</c:v>
                </c:pt>
                <c:pt idx="153">
                  <c:v>-8.8883005332025727E-2</c:v>
                </c:pt>
                <c:pt idx="154">
                  <c:v>-9.0067576712927616E-2</c:v>
                </c:pt>
                <c:pt idx="155">
                  <c:v>-9.1789619830857733E-2</c:v>
                </c:pt>
                <c:pt idx="156">
                  <c:v>-9.1810328353600174E-2</c:v>
                </c:pt>
                <c:pt idx="157">
                  <c:v>-0.10224425741525878</c:v>
                </c:pt>
                <c:pt idx="158">
                  <c:v>-0.10732357948900088</c:v>
                </c:pt>
                <c:pt idx="159">
                  <c:v>-0.10592221157734377</c:v>
                </c:pt>
                <c:pt idx="160">
                  <c:v>-9.5940142355419381E-2</c:v>
                </c:pt>
                <c:pt idx="161">
                  <c:v>-9.9713491037857663E-2</c:v>
                </c:pt>
                <c:pt idx="162">
                  <c:v>-9.9493006255643085E-2</c:v>
                </c:pt>
                <c:pt idx="163">
                  <c:v>-9.8173433061210472E-2</c:v>
                </c:pt>
                <c:pt idx="164">
                  <c:v>-9.4677647683774915E-2</c:v>
                </c:pt>
                <c:pt idx="165">
                  <c:v>-9.5143627668139844E-2</c:v>
                </c:pt>
                <c:pt idx="166">
                  <c:v>-9.3261100951350054E-2</c:v>
                </c:pt>
                <c:pt idx="167">
                  <c:v>-8.7851496463583187E-2</c:v>
                </c:pt>
                <c:pt idx="168">
                  <c:v>-9.3458396706815355E-2</c:v>
                </c:pt>
                <c:pt idx="169">
                  <c:v>-8.9803173097582165E-2</c:v>
                </c:pt>
                <c:pt idx="170">
                  <c:v>-8.4733256574264171E-2</c:v>
                </c:pt>
                <c:pt idx="171">
                  <c:v>-8.4655440075368349E-2</c:v>
                </c:pt>
                <c:pt idx="172">
                  <c:v>-9.1315475857713477E-2</c:v>
                </c:pt>
                <c:pt idx="173">
                  <c:v>-9.1473754772052315E-2</c:v>
                </c:pt>
                <c:pt idx="174">
                  <c:v>-9.197904017122624E-2</c:v>
                </c:pt>
                <c:pt idx="175">
                  <c:v>-9.4626431307298114E-2</c:v>
                </c:pt>
                <c:pt idx="176">
                  <c:v>-9.2908914486231176E-2</c:v>
                </c:pt>
                <c:pt idx="177">
                  <c:v>-8.9911176929978631E-2</c:v>
                </c:pt>
                <c:pt idx="178">
                  <c:v>-8.7542897220248647E-2</c:v>
                </c:pt>
                <c:pt idx="179">
                  <c:v>-9.2426619763577106E-2</c:v>
                </c:pt>
                <c:pt idx="180">
                  <c:v>-8.4359806552658026E-2</c:v>
                </c:pt>
                <c:pt idx="181">
                  <c:v>-7.8031847126433157E-2</c:v>
                </c:pt>
                <c:pt idx="182">
                  <c:v>-7.4905732858250029E-2</c:v>
                </c:pt>
                <c:pt idx="183">
                  <c:v>-7.3458335486618551E-2</c:v>
                </c:pt>
                <c:pt idx="184">
                  <c:v>-7.3760324536198588E-2</c:v>
                </c:pt>
                <c:pt idx="185">
                  <c:v>-7.5065097418658647E-2</c:v>
                </c:pt>
                <c:pt idx="186">
                  <c:v>-7.2198241558015575E-2</c:v>
                </c:pt>
                <c:pt idx="187">
                  <c:v>-7.2961319515474729E-2</c:v>
                </c:pt>
                <c:pt idx="188">
                  <c:v>-7.0367360659678704E-2</c:v>
                </c:pt>
                <c:pt idx="189">
                  <c:v>-7.4740427973084403E-2</c:v>
                </c:pt>
                <c:pt idx="190">
                  <c:v>-7.2399372661232864E-2</c:v>
                </c:pt>
                <c:pt idx="191">
                  <c:v>-6.8403992152178156E-2</c:v>
                </c:pt>
                <c:pt idx="192">
                  <c:v>-7.1176145523443882E-2</c:v>
                </c:pt>
                <c:pt idx="193">
                  <c:v>-7.1393040222271595E-2</c:v>
                </c:pt>
                <c:pt idx="194">
                  <c:v>-6.9973548955514039E-2</c:v>
                </c:pt>
                <c:pt idx="195">
                  <c:v>-6.9524185679170764E-2</c:v>
                </c:pt>
                <c:pt idx="196">
                  <c:v>-6.9802266854065445E-2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13 e 14'!$C$4:$C$4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ago/03</a:t>
                    </a:r>
                  </a:p>
                  <a:p>
                    <a:r>
                      <a:rPr lang="en-US"/>
                      <a:t>-9,5%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tx>
                <c:rich>
                  <a:bodyPr/>
                  <a:lstStyle/>
                  <a:p>
                    <a:r>
                      <a:rPr lang="en-US" sz="800" b="1"/>
                      <a:t>mar/19</a:t>
                    </a:r>
                  </a:p>
                  <a:p>
                    <a:r>
                      <a:rPr lang="en-US" sz="800" b="1"/>
                      <a:t>-5,5%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13 e 14'!$A$5:$A$201</c:f>
              <c:numCache>
                <c:formatCode>mmm\-yy</c:formatCode>
                <c:ptCount val="197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</c:numCache>
            </c:numRef>
          </c:cat>
          <c:val>
            <c:numRef>
              <c:f>'Gráficos 13 e 14'!$C$5:$C$201</c:f>
              <c:numCache>
                <c:formatCode>0.0%</c:formatCode>
                <c:ptCount val="197"/>
                <c:pt idx="0">
                  <c:v>-7.1047831831762387E-2</c:v>
                </c:pt>
                <c:pt idx="1">
                  <c:v>-7.6081770832337511E-2</c:v>
                </c:pt>
                <c:pt idx="2">
                  <c:v>-8.1699830212457747E-2</c:v>
                </c:pt>
                <c:pt idx="3">
                  <c:v>-8.4671532349983647E-2</c:v>
                </c:pt>
                <c:pt idx="4">
                  <c:v>-8.7170596413381526E-2</c:v>
                </c:pt>
                <c:pt idx="5">
                  <c:v>-8.5402596673164938E-2</c:v>
                </c:pt>
                <c:pt idx="6">
                  <c:v>-8.7592621479929841E-2</c:v>
                </c:pt>
                <c:pt idx="7">
                  <c:v>-8.8105886652805637E-2</c:v>
                </c:pt>
                <c:pt idx="8">
                  <c:v>-9.3258270687193945E-2</c:v>
                </c:pt>
                <c:pt idx="9">
                  <c:v>-9.4613118371850338E-2</c:v>
                </c:pt>
                <c:pt idx="10">
                  <c:v>-9.3250965853175216E-2</c:v>
                </c:pt>
                <c:pt idx="11">
                  <c:v>-8.910364686097387E-2</c:v>
                </c:pt>
                <c:pt idx="12">
                  <c:v>-9.0198727597943951E-2</c:v>
                </c:pt>
                <c:pt idx="13">
                  <c:v>-8.4167056379243654E-2</c:v>
                </c:pt>
                <c:pt idx="14">
                  <c:v>-7.9495163100034794E-2</c:v>
                </c:pt>
                <c:pt idx="15">
                  <c:v>-7.6481092567356357E-2</c:v>
                </c:pt>
                <c:pt idx="16">
                  <c:v>-7.4278581174987632E-2</c:v>
                </c:pt>
                <c:pt idx="17">
                  <c:v>-7.5843482602584514E-2</c:v>
                </c:pt>
                <c:pt idx="18">
                  <c:v>-7.3499307367672032E-2</c:v>
                </c:pt>
                <c:pt idx="19">
                  <c:v>-7.2903667867623992E-2</c:v>
                </c:pt>
                <c:pt idx="20">
                  <c:v>-6.9340034997196778E-2</c:v>
                </c:pt>
                <c:pt idx="21">
                  <c:v>-6.7807365693335356E-2</c:v>
                </c:pt>
                <c:pt idx="22">
                  <c:v>-6.7020153601504054E-2</c:v>
                </c:pt>
                <c:pt idx="23">
                  <c:v>-6.7316449128283565E-2</c:v>
                </c:pt>
                <c:pt idx="24">
                  <c:v>-6.5142958278229815E-2</c:v>
                </c:pt>
                <c:pt idx="25">
                  <c:v>-6.5648954307781393E-2</c:v>
                </c:pt>
                <c:pt idx="26">
                  <c:v>-6.5602504377577461E-2</c:v>
                </c:pt>
                <c:pt idx="27">
                  <c:v>-6.5766381800489895E-2</c:v>
                </c:pt>
                <c:pt idx="28">
                  <c:v>-6.7039636614375939E-2</c:v>
                </c:pt>
                <c:pt idx="29">
                  <c:v>-6.8145705409987267E-2</c:v>
                </c:pt>
                <c:pt idx="30">
                  <c:v>-6.8931660529301789E-2</c:v>
                </c:pt>
                <c:pt idx="31">
                  <c:v>-7.097747357898726E-2</c:v>
                </c:pt>
                <c:pt idx="32">
                  <c:v>-7.1525059687930201E-2</c:v>
                </c:pt>
                <c:pt idx="33">
                  <c:v>-7.1646843533734073E-2</c:v>
                </c:pt>
                <c:pt idx="34">
                  <c:v>-7.2439410782610097E-2</c:v>
                </c:pt>
                <c:pt idx="35">
                  <c:v>-7.2856181876748374E-2</c:v>
                </c:pt>
                <c:pt idx="36">
                  <c:v>-7.3577698385347889E-2</c:v>
                </c:pt>
                <c:pt idx="37">
                  <c:v>-7.2834741914737197E-2</c:v>
                </c:pt>
                <c:pt idx="38">
                  <c:v>-7.4709470583549056E-2</c:v>
                </c:pt>
                <c:pt idx="39">
                  <c:v>-7.4873881343936008E-2</c:v>
                </c:pt>
                <c:pt idx="40">
                  <c:v>-7.4028727788654991E-2</c:v>
                </c:pt>
                <c:pt idx="41">
                  <c:v>-7.3409917973353597E-2</c:v>
                </c:pt>
                <c:pt idx="42">
                  <c:v>-7.0132988171726945E-2</c:v>
                </c:pt>
                <c:pt idx="43">
                  <c:v>-7.045723526581868E-2</c:v>
                </c:pt>
                <c:pt idx="44">
                  <c:v>-7.0370215327855618E-2</c:v>
                </c:pt>
                <c:pt idx="45">
                  <c:v>-7.0637144669190563E-2</c:v>
                </c:pt>
                <c:pt idx="46">
                  <c:v>-6.8763855681051617E-2</c:v>
                </c:pt>
                <c:pt idx="47">
                  <c:v>-6.8003295819843712E-2</c:v>
                </c:pt>
                <c:pt idx="48">
                  <c:v>-6.7043876468194721E-2</c:v>
                </c:pt>
                <c:pt idx="49">
                  <c:v>-6.720420533855069E-2</c:v>
                </c:pt>
                <c:pt idx="50">
                  <c:v>-6.4968899253927084E-2</c:v>
                </c:pt>
                <c:pt idx="51">
                  <c:v>-6.3466773289425557E-2</c:v>
                </c:pt>
                <c:pt idx="52">
                  <c:v>-6.3158849406208459E-2</c:v>
                </c:pt>
                <c:pt idx="53">
                  <c:v>-6.2381772234064436E-2</c:v>
                </c:pt>
                <c:pt idx="54">
                  <c:v>-6.529759088122862E-2</c:v>
                </c:pt>
                <c:pt idx="55">
                  <c:v>-6.210984015318996E-2</c:v>
                </c:pt>
                <c:pt idx="56">
                  <c:v>-6.1722314167385946E-2</c:v>
                </c:pt>
                <c:pt idx="57">
                  <c:v>-5.9408504173503518E-2</c:v>
                </c:pt>
                <c:pt idx="58">
                  <c:v>-6.0587685201830652E-2</c:v>
                </c:pt>
                <c:pt idx="59">
                  <c:v>-6.0984052913414286E-2</c:v>
                </c:pt>
                <c:pt idx="60">
                  <c:v>-6.0471877396629556E-2</c:v>
                </c:pt>
                <c:pt idx="61">
                  <c:v>-5.9751013981372232E-2</c:v>
                </c:pt>
                <c:pt idx="62">
                  <c:v>-5.8894238930405692E-2</c:v>
                </c:pt>
                <c:pt idx="63">
                  <c:v>-5.9882810107443209E-2</c:v>
                </c:pt>
                <c:pt idx="64">
                  <c:v>-5.8452052254813321E-2</c:v>
                </c:pt>
                <c:pt idx="65">
                  <c:v>-5.8606738373842289E-2</c:v>
                </c:pt>
                <c:pt idx="66">
                  <c:v>-5.7806947403747228E-2</c:v>
                </c:pt>
                <c:pt idx="67">
                  <c:v>-5.9252597592367409E-2</c:v>
                </c:pt>
                <c:pt idx="68">
                  <c:v>-5.9976477711626203E-2</c:v>
                </c:pt>
                <c:pt idx="69">
                  <c:v>-5.9840520277632515E-2</c:v>
                </c:pt>
                <c:pt idx="70">
                  <c:v>-5.5873194073364579E-2</c:v>
                </c:pt>
                <c:pt idx="71">
                  <c:v>-5.2971687324644058E-2</c:v>
                </c:pt>
                <c:pt idx="72">
                  <c:v>-5.2071018055750422E-2</c:v>
                </c:pt>
                <c:pt idx="73">
                  <c:v>-5.3222287923064403E-2</c:v>
                </c:pt>
                <c:pt idx="74">
                  <c:v>-5.3537065865073154E-2</c:v>
                </c:pt>
                <c:pt idx="75">
                  <c:v>-5.1697764857043034E-2</c:v>
                </c:pt>
                <c:pt idx="76">
                  <c:v>-5.2396381972997272E-2</c:v>
                </c:pt>
                <c:pt idx="77">
                  <c:v>-5.1546827790982012E-2</c:v>
                </c:pt>
                <c:pt idx="78">
                  <c:v>-5.0164283423597272E-2</c:v>
                </c:pt>
                <c:pt idx="79">
                  <c:v>-4.8871590886522195E-2</c:v>
                </c:pt>
                <c:pt idx="80">
                  <c:v>-4.7888414006690978E-2</c:v>
                </c:pt>
                <c:pt idx="81">
                  <c:v>-4.7826141918470642E-2</c:v>
                </c:pt>
                <c:pt idx="82">
                  <c:v>-5.0835984102899273E-2</c:v>
                </c:pt>
                <c:pt idx="83">
                  <c:v>-5.2204884279440616E-2</c:v>
                </c:pt>
                <c:pt idx="84">
                  <c:v>-5.2940276384303361E-2</c:v>
                </c:pt>
                <c:pt idx="85">
                  <c:v>-5.1307802155106087E-2</c:v>
                </c:pt>
                <c:pt idx="86">
                  <c:v>-5.0440704412002685E-2</c:v>
                </c:pt>
                <c:pt idx="87">
                  <c:v>-5.0902414299349698E-2</c:v>
                </c:pt>
                <c:pt idx="88">
                  <c:v>-5.0795933683778098E-2</c:v>
                </c:pt>
                <c:pt idx="89">
                  <c:v>-5.055407117939071E-2</c:v>
                </c:pt>
                <c:pt idx="90">
                  <c:v>-5.0889316670476997E-2</c:v>
                </c:pt>
                <c:pt idx="91">
                  <c:v>-5.0858848239762527E-2</c:v>
                </c:pt>
                <c:pt idx="92">
                  <c:v>-5.037561428571298E-2</c:v>
                </c:pt>
                <c:pt idx="93">
                  <c:v>-5.0383753060258787E-2</c:v>
                </c:pt>
                <c:pt idx="94">
                  <c:v>-4.9564336355058719E-2</c:v>
                </c:pt>
                <c:pt idx="95">
                  <c:v>-4.930077798888359E-2</c:v>
                </c:pt>
                <c:pt idx="96">
                  <c:v>-4.9486483336615796E-2</c:v>
                </c:pt>
                <c:pt idx="97">
                  <c:v>-5.0277136280515992E-2</c:v>
                </c:pt>
                <c:pt idx="98">
                  <c:v>-5.102055848726559E-2</c:v>
                </c:pt>
                <c:pt idx="99">
                  <c:v>-5.1606663008021504E-2</c:v>
                </c:pt>
                <c:pt idx="100">
                  <c:v>-5.2020313101695317E-2</c:v>
                </c:pt>
                <c:pt idx="101">
                  <c:v>-5.2717841060300905E-2</c:v>
                </c:pt>
                <c:pt idx="102">
                  <c:v>-5.3490642351998983E-2</c:v>
                </c:pt>
                <c:pt idx="103">
                  <c:v>-5.3603313019296508E-2</c:v>
                </c:pt>
                <c:pt idx="104">
                  <c:v>-5.3522137008963334E-2</c:v>
                </c:pt>
                <c:pt idx="105">
                  <c:v>-5.4342540932967587E-2</c:v>
                </c:pt>
                <c:pt idx="106">
                  <c:v>-5.421070582734662E-2</c:v>
                </c:pt>
                <c:pt idx="107">
                  <c:v>-5.4748582386698441E-2</c:v>
                </c:pt>
                <c:pt idx="108">
                  <c:v>-5.4292619725043255E-2</c:v>
                </c:pt>
                <c:pt idx="109">
                  <c:v>-5.4079672703821705E-2</c:v>
                </c:pt>
                <c:pt idx="110">
                  <c:v>-5.3743964234869247E-2</c:v>
                </c:pt>
                <c:pt idx="111">
                  <c:v>-5.3157555364709459E-2</c:v>
                </c:pt>
                <c:pt idx="112">
                  <c:v>-5.2724231001441885E-2</c:v>
                </c:pt>
                <c:pt idx="113">
                  <c:v>-5.1801298353532615E-2</c:v>
                </c:pt>
                <c:pt idx="114">
                  <c:v>-5.0648568596016866E-2</c:v>
                </c:pt>
                <c:pt idx="115">
                  <c:v>-4.9709062640473881E-2</c:v>
                </c:pt>
                <c:pt idx="116">
                  <c:v>-4.8963170741420488E-2</c:v>
                </c:pt>
                <c:pt idx="117">
                  <c:v>-4.7960195463285699E-2</c:v>
                </c:pt>
                <c:pt idx="118">
                  <c:v>-4.6902725765377934E-2</c:v>
                </c:pt>
                <c:pt idx="119">
                  <c:v>-4.5777599013819302E-2</c:v>
                </c:pt>
                <c:pt idx="120">
                  <c:v>-4.5021132845621023E-2</c:v>
                </c:pt>
                <c:pt idx="121">
                  <c:v>-4.4418162575896251E-2</c:v>
                </c:pt>
                <c:pt idx="122">
                  <c:v>-4.4604883013378539E-2</c:v>
                </c:pt>
                <c:pt idx="123">
                  <c:v>-4.4724997902569175E-2</c:v>
                </c:pt>
                <c:pt idx="124">
                  <c:v>-4.407515644347286E-2</c:v>
                </c:pt>
                <c:pt idx="125">
                  <c:v>-4.3729549694736303E-2</c:v>
                </c:pt>
                <c:pt idx="126">
                  <c:v>-4.3688774754971425E-2</c:v>
                </c:pt>
                <c:pt idx="127">
                  <c:v>-4.3606961435977309E-2</c:v>
                </c:pt>
                <c:pt idx="128">
                  <c:v>-4.4395754535260304E-2</c:v>
                </c:pt>
                <c:pt idx="129">
                  <c:v>-4.4641853228882325E-2</c:v>
                </c:pt>
                <c:pt idx="130">
                  <c:v>-4.4247046751449332E-2</c:v>
                </c:pt>
                <c:pt idx="131">
                  <c:v>-4.4001639602050974E-2</c:v>
                </c:pt>
                <c:pt idx="132">
                  <c:v>-4.6210703816827285E-2</c:v>
                </c:pt>
                <c:pt idx="133">
                  <c:v>-4.6675445066375006E-2</c:v>
                </c:pt>
                <c:pt idx="134">
                  <c:v>-4.7717637556381066E-2</c:v>
                </c:pt>
                <c:pt idx="135">
                  <c:v>-4.563382269857439E-2</c:v>
                </c:pt>
                <c:pt idx="136">
                  <c:v>-4.4785631058146501E-2</c:v>
                </c:pt>
                <c:pt idx="137">
                  <c:v>-4.5121828501586449E-2</c:v>
                </c:pt>
                <c:pt idx="138">
                  <c:v>-4.5004350969637598E-2</c:v>
                </c:pt>
                <c:pt idx="139">
                  <c:v>-4.5018821536191689E-2</c:v>
                </c:pt>
                <c:pt idx="140">
                  <c:v>-4.5593329472837917E-2</c:v>
                </c:pt>
                <c:pt idx="141">
                  <c:v>-4.4476242291697547E-2</c:v>
                </c:pt>
                <c:pt idx="142">
                  <c:v>-4.9403653567400799E-2</c:v>
                </c:pt>
                <c:pt idx="143">
                  <c:v>-4.9770641578070478E-2</c:v>
                </c:pt>
                <c:pt idx="144">
                  <c:v>-5.0139699706308993E-2</c:v>
                </c:pt>
                <c:pt idx="145">
                  <c:v>-5.3881805611303714E-2</c:v>
                </c:pt>
                <c:pt idx="146">
                  <c:v>-5.1556853621336905E-2</c:v>
                </c:pt>
                <c:pt idx="147">
                  <c:v>-5.9152099393241099E-2</c:v>
                </c:pt>
                <c:pt idx="148">
                  <c:v>-6.7793681768736097E-2</c:v>
                </c:pt>
                <c:pt idx="149">
                  <c:v>-6.4305434502990824E-2</c:v>
                </c:pt>
                <c:pt idx="150">
                  <c:v>-6.9545907835157864E-2</c:v>
                </c:pt>
                <c:pt idx="151">
                  <c:v>-7.0587931959097211E-2</c:v>
                </c:pt>
                <c:pt idx="152">
                  <c:v>-7.6202767005092945E-2</c:v>
                </c:pt>
                <c:pt idx="153">
                  <c:v>-8.1506203370528899E-2</c:v>
                </c:pt>
                <c:pt idx="154">
                  <c:v>-8.5755452185103498E-2</c:v>
                </c:pt>
                <c:pt idx="155">
                  <c:v>-8.4931900720677411E-2</c:v>
                </c:pt>
                <c:pt idx="156">
                  <c:v>-8.3049999566475879E-2</c:v>
                </c:pt>
                <c:pt idx="157">
                  <c:v>-8.3689750215125383E-2</c:v>
                </c:pt>
                <c:pt idx="158">
                  <c:v>-8.9935653436857735E-2</c:v>
                </c:pt>
                <c:pt idx="159">
                  <c:v>-8.5164936421402479E-2</c:v>
                </c:pt>
                <c:pt idx="160">
                  <c:v>-7.3413692683183582E-2</c:v>
                </c:pt>
                <c:pt idx="161">
                  <c:v>-7.6708140169803929E-2</c:v>
                </c:pt>
                <c:pt idx="162">
                  <c:v>-7.4723328630867586E-2</c:v>
                </c:pt>
                <c:pt idx="163">
                  <c:v>-7.3445412253520651E-2</c:v>
                </c:pt>
                <c:pt idx="164">
                  <c:v>-6.9579543857297088E-2</c:v>
                </c:pt>
                <c:pt idx="165">
                  <c:v>-6.7752642828590198E-2</c:v>
                </c:pt>
                <c:pt idx="166">
                  <c:v>-6.2812452515079206E-2</c:v>
                </c:pt>
                <c:pt idx="167">
                  <c:v>-6.5694708590666603E-2</c:v>
                </c:pt>
                <c:pt idx="168">
                  <c:v>-6.8256120248293889E-2</c:v>
                </c:pt>
                <c:pt idx="169">
                  <c:v>-6.4945105083403801E-2</c:v>
                </c:pt>
                <c:pt idx="170">
                  <c:v>-6.1418344593981461E-2</c:v>
                </c:pt>
                <c:pt idx="171">
                  <c:v>-6.1355924053387675E-2</c:v>
                </c:pt>
                <c:pt idx="172">
                  <c:v>-6.8041416354902226E-2</c:v>
                </c:pt>
                <c:pt idx="173">
                  <c:v>-6.8678184990012034E-2</c:v>
                </c:pt>
                <c:pt idx="174">
                  <c:v>-6.7334753123489674E-2</c:v>
                </c:pt>
                <c:pt idx="175">
                  <c:v>-6.8582796504070315E-2</c:v>
                </c:pt>
                <c:pt idx="176">
                  <c:v>-6.6447347803323092E-2</c:v>
                </c:pt>
                <c:pt idx="177">
                  <c:v>-6.5506978046926428E-2</c:v>
                </c:pt>
                <c:pt idx="178">
                  <c:v>-6.4034446260806843E-2</c:v>
                </c:pt>
                <c:pt idx="179">
                  <c:v>-6.365172533576946E-2</c:v>
                </c:pt>
                <c:pt idx="180">
                  <c:v>-6.1547857672974715E-2</c:v>
                </c:pt>
                <c:pt idx="181">
                  <c:v>-6.1158894738224542E-2</c:v>
                </c:pt>
                <c:pt idx="182">
                  <c:v>-5.9660526002741354E-2</c:v>
                </c:pt>
                <c:pt idx="183">
                  <c:v>-5.9165071276539249E-2</c:v>
                </c:pt>
                <c:pt idx="184">
                  <c:v>-5.7375101320476386E-2</c:v>
                </c:pt>
                <c:pt idx="185">
                  <c:v>-5.7263616970117885E-2</c:v>
                </c:pt>
                <c:pt idx="186">
                  <c:v>-5.7780841797472421E-2</c:v>
                </c:pt>
                <c:pt idx="187">
                  <c:v>-5.9505290744762983E-2</c:v>
                </c:pt>
                <c:pt idx="188">
                  <c:v>-5.8864938089544842E-2</c:v>
                </c:pt>
                <c:pt idx="189">
                  <c:v>-6.2193879155402969E-2</c:v>
                </c:pt>
                <c:pt idx="190">
                  <c:v>-5.9396479344856638E-2</c:v>
                </c:pt>
                <c:pt idx="191">
                  <c:v>-5.5921409361638592E-2</c:v>
                </c:pt>
                <c:pt idx="192">
                  <c:v>-5.6583077221868762E-2</c:v>
                </c:pt>
                <c:pt idx="193">
                  <c:v>-5.5537039525935278E-2</c:v>
                </c:pt>
                <c:pt idx="194">
                  <c:v>-5.4186425995380066E-2</c:v>
                </c:pt>
                <c:pt idx="195">
                  <c:v>-5.4172666632376701E-2</c:v>
                </c:pt>
                <c:pt idx="196">
                  <c:v>-5.5472844156329401E-2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13 e 14'!$D$4:$D$4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70"/>
              <c:tx>
                <c:rich>
                  <a:bodyPr/>
                  <a:lstStyle/>
                  <a:p>
                    <a:r>
                      <a:rPr lang="en-US" sz="800" b="1"/>
                      <a:t>set/08</a:t>
                    </a:r>
                  </a:p>
                  <a:p>
                    <a:r>
                      <a:rPr lang="en-US" sz="800" b="1"/>
                      <a:t>3,9%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-3.7617093293359209E-2"/>
                  <c:y val="-7.13788852552355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tx>
                <c:rich>
                  <a:bodyPr/>
                  <a:lstStyle/>
                  <a:p>
                    <a:r>
                      <a:rPr lang="en-US"/>
                      <a:t>mar/19</a:t>
                    </a:r>
                  </a:p>
                  <a:p>
                    <a:r>
                      <a:rPr lang="en-US"/>
                      <a:t>-1,4%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13 e 14'!$A$5:$A$201</c:f>
              <c:numCache>
                <c:formatCode>mmm\-yy</c:formatCode>
                <c:ptCount val="197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</c:numCache>
            </c:numRef>
          </c:cat>
          <c:val>
            <c:numRef>
              <c:f>'Gráficos 13 e 14'!$D$5:$D$201</c:f>
              <c:numCache>
                <c:formatCode>0.0%</c:formatCode>
                <c:ptCount val="197"/>
                <c:pt idx="0">
                  <c:v>3.3080342344473677E-2</c:v>
                </c:pt>
                <c:pt idx="1">
                  <c:v>3.1921617318099733E-2</c:v>
                </c:pt>
                <c:pt idx="2">
                  <c:v>3.243136610597367E-2</c:v>
                </c:pt>
                <c:pt idx="3">
                  <c:v>3.3519326854440167E-2</c:v>
                </c:pt>
                <c:pt idx="4">
                  <c:v>3.333624325080356E-2</c:v>
                </c:pt>
                <c:pt idx="5">
                  <c:v>3.5686802873906645E-2</c:v>
                </c:pt>
                <c:pt idx="6">
                  <c:v>3.6106935260570773E-2</c:v>
                </c:pt>
                <c:pt idx="7">
                  <c:v>3.4210888819092677E-2</c:v>
                </c:pt>
                <c:pt idx="8">
                  <c:v>3.4196000638521747E-2</c:v>
                </c:pt>
                <c:pt idx="9">
                  <c:v>3.5511994227508087E-2</c:v>
                </c:pt>
                <c:pt idx="10">
                  <c:v>3.3529268387562941E-2</c:v>
                </c:pt>
                <c:pt idx="11">
                  <c:v>3.3442670452873538E-2</c:v>
                </c:pt>
                <c:pt idx="12">
                  <c:v>3.3609689694469889E-2</c:v>
                </c:pt>
                <c:pt idx="13">
                  <c:v>3.2359001259799125E-2</c:v>
                </c:pt>
                <c:pt idx="14">
                  <c:v>3.3464875094649134E-2</c:v>
                </c:pt>
                <c:pt idx="15">
                  <c:v>3.3261398484756191E-2</c:v>
                </c:pt>
                <c:pt idx="16">
                  <c:v>3.4255253283626087E-2</c:v>
                </c:pt>
                <c:pt idx="17">
                  <c:v>3.288254113555146E-2</c:v>
                </c:pt>
                <c:pt idx="18">
                  <c:v>3.3346048907894305E-2</c:v>
                </c:pt>
                <c:pt idx="19">
                  <c:v>3.594103915230442E-2</c:v>
                </c:pt>
                <c:pt idx="20">
                  <c:v>3.6020052343872039E-2</c:v>
                </c:pt>
                <c:pt idx="21">
                  <c:v>3.6783376953826122E-2</c:v>
                </c:pt>
                <c:pt idx="22">
                  <c:v>3.6487779520832028E-2</c:v>
                </c:pt>
                <c:pt idx="23">
                  <c:v>3.6277351089706089E-2</c:v>
                </c:pt>
                <c:pt idx="24">
                  <c:v>3.5105494817793695E-2</c:v>
                </c:pt>
                <c:pt idx="25">
                  <c:v>3.6888465134987718E-2</c:v>
                </c:pt>
                <c:pt idx="26">
                  <c:v>3.7827607731592473E-2</c:v>
                </c:pt>
                <c:pt idx="27">
                  <c:v>3.6435555356119698E-2</c:v>
                </c:pt>
                <c:pt idx="28">
                  <c:v>3.7262179891958104E-2</c:v>
                </c:pt>
                <c:pt idx="29">
                  <c:v>4.0753269468179212E-2</c:v>
                </c:pt>
                <c:pt idx="30">
                  <c:v>4.0069203316737835E-2</c:v>
                </c:pt>
                <c:pt idx="31">
                  <c:v>3.9943838826698184E-2</c:v>
                </c:pt>
                <c:pt idx="32">
                  <c:v>4.018573693451874E-2</c:v>
                </c:pt>
                <c:pt idx="33">
                  <c:v>4.0229310047893596E-2</c:v>
                </c:pt>
                <c:pt idx="34">
                  <c:v>3.9369715474406777E-2</c:v>
                </c:pt>
                <c:pt idx="35">
                  <c:v>3.9700349834933361E-2</c:v>
                </c:pt>
                <c:pt idx="36">
                  <c:v>3.9106656063242221E-2</c:v>
                </c:pt>
                <c:pt idx="37">
                  <c:v>3.7448862113021925E-2</c:v>
                </c:pt>
                <c:pt idx="38">
                  <c:v>3.4170921180149159E-2</c:v>
                </c:pt>
                <c:pt idx="39">
                  <c:v>3.3735925191694369E-2</c:v>
                </c:pt>
                <c:pt idx="40">
                  <c:v>3.2907251592901678E-2</c:v>
                </c:pt>
                <c:pt idx="41">
                  <c:v>3.3140499791608782E-2</c:v>
                </c:pt>
                <c:pt idx="42">
                  <c:v>3.2976766691995223E-2</c:v>
                </c:pt>
                <c:pt idx="43">
                  <c:v>3.3218890851432668E-2</c:v>
                </c:pt>
                <c:pt idx="44">
                  <c:v>3.2366157172134591E-2</c:v>
                </c:pt>
                <c:pt idx="45">
                  <c:v>3.352371235480292E-2</c:v>
                </c:pt>
                <c:pt idx="46">
                  <c:v>3.2226893637965812E-2</c:v>
                </c:pt>
                <c:pt idx="47">
                  <c:v>3.2857349931277431E-2</c:v>
                </c:pt>
                <c:pt idx="48">
                  <c:v>3.2842958685374048E-2</c:v>
                </c:pt>
                <c:pt idx="49">
                  <c:v>3.1507365557127451E-2</c:v>
                </c:pt>
                <c:pt idx="50">
                  <c:v>3.4897842790337655E-2</c:v>
                </c:pt>
                <c:pt idx="51">
                  <c:v>3.498305572751402E-2</c:v>
                </c:pt>
                <c:pt idx="52">
                  <c:v>3.4126229810215403E-2</c:v>
                </c:pt>
                <c:pt idx="53">
                  <c:v>3.4105140514622455E-2</c:v>
                </c:pt>
                <c:pt idx="54">
                  <c:v>3.4503655911214931E-2</c:v>
                </c:pt>
                <c:pt idx="55">
                  <c:v>3.3944438338763025E-2</c:v>
                </c:pt>
                <c:pt idx="56">
                  <c:v>3.3965132941854451E-2</c:v>
                </c:pt>
                <c:pt idx="57">
                  <c:v>3.2362188747055383E-2</c:v>
                </c:pt>
                <c:pt idx="58">
                  <c:v>3.2127320913056638E-2</c:v>
                </c:pt>
                <c:pt idx="59">
                  <c:v>3.2398560712924573E-2</c:v>
                </c:pt>
                <c:pt idx="60">
                  <c:v>3.3432984337362207E-2</c:v>
                </c:pt>
                <c:pt idx="61">
                  <c:v>3.2378480399233314E-2</c:v>
                </c:pt>
                <c:pt idx="62">
                  <c:v>3.390460764762547E-2</c:v>
                </c:pt>
                <c:pt idx="63">
                  <c:v>3.4337162424425256E-2</c:v>
                </c:pt>
                <c:pt idx="64">
                  <c:v>3.6318289533708338E-2</c:v>
                </c:pt>
                <c:pt idx="65">
                  <c:v>3.6106927658523053E-2</c:v>
                </c:pt>
                <c:pt idx="66">
                  <c:v>3.5964569566270296E-2</c:v>
                </c:pt>
                <c:pt idx="67">
                  <c:v>3.6201737306988953E-2</c:v>
                </c:pt>
                <c:pt idx="68">
                  <c:v>3.7184701174318595E-2</c:v>
                </c:pt>
                <c:pt idx="69">
                  <c:v>3.7645989582432378E-2</c:v>
                </c:pt>
                <c:pt idx="70">
                  <c:v>3.8504125513546275E-2</c:v>
                </c:pt>
                <c:pt idx="71">
                  <c:v>3.9814943054937657E-2</c:v>
                </c:pt>
                <c:pt idx="72">
                  <c:v>3.6879642595407672E-2</c:v>
                </c:pt>
                <c:pt idx="73">
                  <c:v>3.3308747600137072E-2</c:v>
                </c:pt>
                <c:pt idx="74">
                  <c:v>2.8910656384509337E-2</c:v>
                </c:pt>
                <c:pt idx="75">
                  <c:v>2.7395596892225246E-2</c:v>
                </c:pt>
                <c:pt idx="76">
                  <c:v>2.5622062579209307E-2</c:v>
                </c:pt>
                <c:pt idx="77">
                  <c:v>2.3032668224227337E-2</c:v>
                </c:pt>
                <c:pt idx="78">
                  <c:v>2.091828041658168E-2</c:v>
                </c:pt>
                <c:pt idx="79">
                  <c:v>1.8652702979570498E-2</c:v>
                </c:pt>
                <c:pt idx="80">
                  <c:v>1.5993453526796517E-2</c:v>
                </c:pt>
                <c:pt idx="81">
                  <c:v>1.4578893304779706E-2</c:v>
                </c:pt>
                <c:pt idx="82">
                  <c:v>1.0694419840953333E-2</c:v>
                </c:pt>
                <c:pt idx="83">
                  <c:v>9.3614917553210848E-3</c:v>
                </c:pt>
                <c:pt idx="84">
                  <c:v>1.3295623363089143E-2</c:v>
                </c:pt>
                <c:pt idx="85">
                  <c:v>1.9432367198024124E-2</c:v>
                </c:pt>
                <c:pt idx="86">
                  <c:v>2.1838243837152552E-2</c:v>
                </c:pt>
                <c:pt idx="87">
                  <c:v>2.1510098194947071E-2</c:v>
                </c:pt>
                <c:pt idx="88">
                  <c:v>1.8804106506634888E-2</c:v>
                </c:pt>
                <c:pt idx="89">
                  <c:v>2.0946042061361764E-2</c:v>
                </c:pt>
                <c:pt idx="90">
                  <c:v>2.0208608456384381E-2</c:v>
                </c:pt>
                <c:pt idx="91">
                  <c:v>1.9626325516811687E-2</c:v>
                </c:pt>
                <c:pt idx="92">
                  <c:v>1.9131393113658794E-2</c:v>
                </c:pt>
                <c:pt idx="93">
                  <c:v>1.879413023033823E-2</c:v>
                </c:pt>
                <c:pt idx="94">
                  <c:v>2.7509113487166257E-2</c:v>
                </c:pt>
                <c:pt idx="95">
                  <c:v>2.6135243361868142E-2</c:v>
                </c:pt>
                <c:pt idx="96">
                  <c:v>2.3674963099932122E-2</c:v>
                </c:pt>
                <c:pt idx="97">
                  <c:v>2.6170881076282185E-2</c:v>
                </c:pt>
                <c:pt idx="98">
                  <c:v>2.6299004102709255E-2</c:v>
                </c:pt>
                <c:pt idx="99">
                  <c:v>2.7163358367901527E-2</c:v>
                </c:pt>
                <c:pt idx="100">
                  <c:v>3.0343180346802136E-2</c:v>
                </c:pt>
                <c:pt idx="101">
                  <c:v>2.9476723806062602E-2</c:v>
                </c:pt>
                <c:pt idx="102">
                  <c:v>3.0823375331936881E-2</c:v>
                </c:pt>
                <c:pt idx="103">
                  <c:v>3.3143660770912721E-2</c:v>
                </c:pt>
                <c:pt idx="104">
                  <c:v>3.5740023672257933E-2</c:v>
                </c:pt>
                <c:pt idx="105">
                  <c:v>3.5230611152279684E-2</c:v>
                </c:pt>
                <c:pt idx="106">
                  <c:v>3.02822342541718E-2</c:v>
                </c:pt>
                <c:pt idx="107">
                  <c:v>3.1018675462303361E-2</c:v>
                </c:pt>
                <c:pt idx="108">
                  <c:v>3.1711246237018091E-2</c:v>
                </c:pt>
                <c:pt idx="109">
                  <c:v>2.9410248617570519E-2</c:v>
                </c:pt>
                <c:pt idx="110">
                  <c:v>3.1055181669163882E-2</c:v>
                </c:pt>
                <c:pt idx="111">
                  <c:v>3.1186736501359211E-2</c:v>
                </c:pt>
                <c:pt idx="112">
                  <c:v>3.0165123420971426E-2</c:v>
                </c:pt>
                <c:pt idx="113">
                  <c:v>2.9099830034319821E-2</c:v>
                </c:pt>
                <c:pt idx="114">
                  <c:v>2.7813673210138026E-2</c:v>
                </c:pt>
                <c:pt idx="115">
                  <c:v>2.5335054903096624E-2</c:v>
                </c:pt>
                <c:pt idx="116">
                  <c:v>2.3328676752943076E-2</c:v>
                </c:pt>
                <c:pt idx="117">
                  <c:v>2.2775376222669178E-2</c:v>
                </c:pt>
                <c:pt idx="118">
                  <c:v>2.123568559448144E-2</c:v>
                </c:pt>
                <c:pt idx="119">
                  <c:v>2.071264985806626E-2</c:v>
                </c:pt>
                <c:pt idx="120">
                  <c:v>1.7694599715212821E-2</c:v>
                </c:pt>
                <c:pt idx="121">
                  <c:v>2.1797803473318646E-2</c:v>
                </c:pt>
                <c:pt idx="122">
                  <c:v>2.2459020689952827E-2</c:v>
                </c:pt>
                <c:pt idx="123">
                  <c:v>1.9751489860158688E-2</c:v>
                </c:pt>
                <c:pt idx="124">
                  <c:v>1.8205956330981612E-2</c:v>
                </c:pt>
                <c:pt idx="125">
                  <c:v>1.7213392374453986E-2</c:v>
                </c:pt>
                <c:pt idx="126">
                  <c:v>1.7684044633856998E-2</c:v>
                </c:pt>
                <c:pt idx="127">
                  <c:v>1.8050404633887299E-2</c:v>
                </c:pt>
                <c:pt idx="128">
                  <c:v>1.7251971069002156E-2</c:v>
                </c:pt>
                <c:pt idx="129">
                  <c:v>1.6473145490986663E-2</c:v>
                </c:pt>
                <c:pt idx="130">
                  <c:v>1.4277378514846766E-2</c:v>
                </c:pt>
                <c:pt idx="131">
                  <c:v>1.2968130813050016E-2</c:v>
                </c:pt>
                <c:pt idx="132">
                  <c:v>1.9539983106284659E-2</c:v>
                </c:pt>
                <c:pt idx="133">
                  <c:v>1.7125402315154293E-2</c:v>
                </c:pt>
                <c:pt idx="134">
                  <c:v>1.5058057342341802E-2</c:v>
                </c:pt>
                <c:pt idx="135">
                  <c:v>1.5849879435849222E-2</c:v>
                </c:pt>
                <c:pt idx="136">
                  <c:v>1.5744719289221613E-2</c:v>
                </c:pt>
                <c:pt idx="137">
                  <c:v>1.683080672062532E-2</c:v>
                </c:pt>
                <c:pt idx="138">
                  <c:v>1.3694663349722115E-2</c:v>
                </c:pt>
                <c:pt idx="139">
                  <c:v>1.229064607222778E-2</c:v>
                </c:pt>
                <c:pt idx="140">
                  <c:v>1.097443644174048E-2</c:v>
                </c:pt>
                <c:pt idx="141">
                  <c:v>8.4246606571555041E-3</c:v>
                </c:pt>
                <c:pt idx="142">
                  <c:v>5.4639307010351159E-3</c:v>
                </c:pt>
                <c:pt idx="143">
                  <c:v>5.0010055556245388E-3</c:v>
                </c:pt>
                <c:pt idx="144">
                  <c:v>-1.6066268190784183E-3</c:v>
                </c:pt>
                <c:pt idx="145">
                  <c:v>-5.6300690854669848E-3</c:v>
                </c:pt>
                <c:pt idx="146">
                  <c:v>-5.4133167308232314E-3</c:v>
                </c:pt>
                <c:pt idx="147">
                  <c:v>-6.1656062435918278E-3</c:v>
                </c:pt>
                <c:pt idx="148">
                  <c:v>-6.6949884137405876E-3</c:v>
                </c:pt>
                <c:pt idx="149">
                  <c:v>-7.2635055560424308E-3</c:v>
                </c:pt>
                <c:pt idx="150">
                  <c:v>-6.5450867541552707E-3</c:v>
                </c:pt>
                <c:pt idx="151">
                  <c:v>-7.7344630513008703E-3</c:v>
                </c:pt>
                <c:pt idx="152">
                  <c:v>-8.601884337769013E-3</c:v>
                </c:pt>
                <c:pt idx="153">
                  <c:v>-7.3768019614968393E-3</c:v>
                </c:pt>
                <c:pt idx="154">
                  <c:v>-4.3121245278241798E-3</c:v>
                </c:pt>
                <c:pt idx="155">
                  <c:v>-6.8577191101803761E-3</c:v>
                </c:pt>
                <c:pt idx="156">
                  <c:v>-8.7603287871243114E-3</c:v>
                </c:pt>
                <c:pt idx="157">
                  <c:v>-1.8554507200133425E-2</c:v>
                </c:pt>
                <c:pt idx="158">
                  <c:v>-1.7387926052143156E-2</c:v>
                </c:pt>
                <c:pt idx="159">
                  <c:v>-2.07572751559413E-2</c:v>
                </c:pt>
                <c:pt idx="160">
                  <c:v>-2.252644967223583E-2</c:v>
                </c:pt>
                <c:pt idx="161">
                  <c:v>-2.3005350868053786E-2</c:v>
                </c:pt>
                <c:pt idx="162">
                  <c:v>-2.4769677624775541E-2</c:v>
                </c:pt>
                <c:pt idx="163">
                  <c:v>-2.4728020807689856E-2</c:v>
                </c:pt>
                <c:pt idx="164">
                  <c:v>-2.5098103826477872E-2</c:v>
                </c:pt>
                <c:pt idx="165">
                  <c:v>-2.7390984839549663E-2</c:v>
                </c:pt>
                <c:pt idx="166">
                  <c:v>-3.0448648436270855E-2</c:v>
                </c:pt>
                <c:pt idx="167">
                  <c:v>-2.2156787872916577E-2</c:v>
                </c:pt>
                <c:pt idx="168">
                  <c:v>-2.520227645852147E-2</c:v>
                </c:pt>
                <c:pt idx="169">
                  <c:v>-2.4858068014178371E-2</c:v>
                </c:pt>
                <c:pt idx="170">
                  <c:v>-2.3314911980282783E-2</c:v>
                </c:pt>
                <c:pt idx="171">
                  <c:v>-2.3299516021980757E-2</c:v>
                </c:pt>
                <c:pt idx="172">
                  <c:v>-2.3274059502811313E-2</c:v>
                </c:pt>
                <c:pt idx="173">
                  <c:v>-2.2795569782040347E-2</c:v>
                </c:pt>
                <c:pt idx="174">
                  <c:v>-2.4644287047736642E-2</c:v>
                </c:pt>
                <c:pt idx="175">
                  <c:v>-2.6043634803227883E-2</c:v>
                </c:pt>
                <c:pt idx="176">
                  <c:v>-2.6461566682908153E-2</c:v>
                </c:pt>
                <c:pt idx="177">
                  <c:v>-2.4404198883052272E-2</c:v>
                </c:pt>
                <c:pt idx="178">
                  <c:v>-2.3508450959441828E-2</c:v>
                </c:pt>
                <c:pt idx="179">
                  <c:v>-2.8774894427807677E-2</c:v>
                </c:pt>
                <c:pt idx="180">
                  <c:v>-2.2811948879683311E-2</c:v>
                </c:pt>
                <c:pt idx="181">
                  <c:v>-1.6872952388208646E-2</c:v>
                </c:pt>
                <c:pt idx="182">
                  <c:v>-1.5245206855508649E-2</c:v>
                </c:pt>
                <c:pt idx="183">
                  <c:v>-1.4293264210079286E-2</c:v>
                </c:pt>
                <c:pt idx="184">
                  <c:v>-1.6385223215722177E-2</c:v>
                </c:pt>
                <c:pt idx="185">
                  <c:v>-1.7801480448540748E-2</c:v>
                </c:pt>
                <c:pt idx="186">
                  <c:v>-1.4417399760543131E-2</c:v>
                </c:pt>
                <c:pt idx="187">
                  <c:v>-1.3456028770711677E-2</c:v>
                </c:pt>
                <c:pt idx="188">
                  <c:v>-1.1502422570133787E-2</c:v>
                </c:pt>
                <c:pt idx="189">
                  <c:v>-1.2546548817681347E-2</c:v>
                </c:pt>
                <c:pt idx="190">
                  <c:v>-1.3002893316376189E-2</c:v>
                </c:pt>
                <c:pt idx="191">
                  <c:v>-1.2482582790539553E-2</c:v>
                </c:pt>
                <c:pt idx="192">
                  <c:v>-1.4593068301575078E-2</c:v>
                </c:pt>
                <c:pt idx="193">
                  <c:v>-1.5856000696336248E-2</c:v>
                </c:pt>
                <c:pt idx="194">
                  <c:v>-1.5787122960133935E-2</c:v>
                </c:pt>
                <c:pt idx="195">
                  <c:v>-1.5351519046794018E-2</c:v>
                </c:pt>
                <c:pt idx="196">
                  <c:v>-1.4329422697736008E-2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579632"/>
        <c:axId val="343580192"/>
      </c:lineChart>
      <c:dateAx>
        <c:axId val="343579632"/>
        <c:scaling>
          <c:orientation val="minMax"/>
          <c:max val="43525"/>
          <c:min val="3768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43580192"/>
        <c:crosses val="autoZero"/>
        <c:auto val="1"/>
        <c:lblOffset val="100"/>
        <c:baseTimeUnit val="months"/>
        <c:majorUnit val="12"/>
        <c:majorTimeUnit val="months"/>
      </c:dateAx>
      <c:valAx>
        <c:axId val="343580192"/>
        <c:scaling>
          <c:orientation val="minMax"/>
          <c:min val="-0.13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43579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731760675235321E-2"/>
          <c:y val="0.86946790742066338"/>
          <c:w val="0.94408552133830248"/>
          <c:h val="6.7672466867567477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900"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n-lt"/>
              </a:defRPr>
            </a:pPr>
            <a:r>
              <a:rPr lang="pt-BR" sz="900" cap="all" baseline="0">
                <a:latin typeface="+mn-lt"/>
              </a:rPr>
              <a:t>Gráfico 15. indicadores de dívida pública e principais componentes (% do PIB)</a:t>
            </a:r>
          </a:p>
        </c:rich>
      </c:tx>
      <c:layout>
        <c:manualLayout>
          <c:xMode val="edge"/>
          <c:yMode val="edge"/>
          <c:x val="0.22718394539514086"/>
          <c:y val="1.9960154436048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906798412209998E-2"/>
          <c:y val="0.11617772329357035"/>
          <c:w val="0.89898943728957248"/>
          <c:h val="0.6217704715779944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15'!$B$4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35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7"/>
              <c:layout>
                <c:manualLayout>
                  <c:x val="0"/>
                  <c:y val="-5.1896207584830337E-2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latin typeface="Cambria" panose="02040503050406030204" pitchFamily="18" charset="0"/>
                      </a:defRPr>
                    </a:pPr>
                    <a:r>
                      <a:rPr lang="en-US" sz="800" b="1">
                        <a:latin typeface="Cambria" panose="02040503050406030204" pitchFamily="18" charset="0"/>
                      </a:rPr>
                      <a:t>mar/19</a:t>
                    </a:r>
                  </a:p>
                  <a:p>
                    <a:pPr>
                      <a:defRPr sz="800" b="1">
                        <a:latin typeface="Cambria" panose="02040503050406030204" pitchFamily="18" charset="0"/>
                      </a:defRPr>
                    </a:pPr>
                    <a:r>
                      <a:rPr lang="en-US" sz="800" b="1">
                        <a:latin typeface="Cambria" panose="02040503050406030204" pitchFamily="18" charset="0"/>
                      </a:rPr>
                      <a:t>54,2%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ambria" panose="020405030504060302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15'!$A$5:$A$152</c:f>
              <c:numCache>
                <c:formatCode>mmm\-yy</c:formatCode>
                <c:ptCount val="14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</c:numCache>
            </c:numRef>
          </c:cat>
          <c:val>
            <c:numRef>
              <c:f>'Gráfico 15'!$B$5:$B$152</c:f>
              <c:numCache>
                <c:formatCode>0.0%</c:formatCode>
                <c:ptCount val="148"/>
                <c:pt idx="0">
                  <c:v>0.4648582349733526</c:v>
                </c:pt>
                <c:pt idx="1">
                  <c:v>0.45938306311399585</c:v>
                </c:pt>
                <c:pt idx="2">
                  <c:v>0.45852368458646936</c:v>
                </c:pt>
                <c:pt idx="3">
                  <c:v>0.45810051040200639</c:v>
                </c:pt>
                <c:pt idx="4">
                  <c:v>0.45087079161947585</c:v>
                </c:pt>
                <c:pt idx="5">
                  <c:v>0.45239217667392412</c:v>
                </c:pt>
                <c:pt idx="6">
                  <c:v>0.44800222807003748</c:v>
                </c:pt>
                <c:pt idx="7">
                  <c:v>0.44738828389994423</c:v>
                </c:pt>
                <c:pt idx="8">
                  <c:v>0.44102138706859606</c:v>
                </c:pt>
                <c:pt idx="9">
                  <c:v>0.44585384150141016</c:v>
                </c:pt>
                <c:pt idx="10">
                  <c:v>0.44586903134558864</c:v>
                </c:pt>
                <c:pt idx="11">
                  <c:v>0.4409557444076509</c:v>
                </c:pt>
                <c:pt idx="12">
                  <c:v>0.4454577656831345</c:v>
                </c:pt>
                <c:pt idx="13">
                  <c:v>0.43709750603865444</c:v>
                </c:pt>
                <c:pt idx="14">
                  <c:v>0.43798525890150364</c:v>
                </c:pt>
                <c:pt idx="15">
                  <c:v>0.42999580635159323</c:v>
                </c:pt>
                <c:pt idx="16">
                  <c:v>0.42824475546091917</c:v>
                </c:pt>
                <c:pt idx="17">
                  <c:v>0.43033030674167788</c:v>
                </c:pt>
                <c:pt idx="18">
                  <c:v>0.4288770185611393</c:v>
                </c:pt>
                <c:pt idx="19">
                  <c:v>0.42684894122932904</c:v>
                </c:pt>
                <c:pt idx="20">
                  <c:v>0.41975569711905769</c:v>
                </c:pt>
                <c:pt idx="21">
                  <c:v>0.39959063874970346</c:v>
                </c:pt>
                <c:pt idx="22">
                  <c:v>0.38311862809966163</c:v>
                </c:pt>
                <c:pt idx="23">
                  <c:v>0.36963428095414108</c:v>
                </c:pt>
                <c:pt idx="24">
                  <c:v>0.37566312245670153</c:v>
                </c:pt>
                <c:pt idx="25">
                  <c:v>0.38044513679861736</c:v>
                </c:pt>
                <c:pt idx="26">
                  <c:v>0.38003823052446123</c:v>
                </c:pt>
                <c:pt idx="27">
                  <c:v>0.38040113503806011</c:v>
                </c:pt>
                <c:pt idx="28">
                  <c:v>0.38647138648389867</c:v>
                </c:pt>
                <c:pt idx="29">
                  <c:v>0.39651075328459418</c:v>
                </c:pt>
                <c:pt idx="30">
                  <c:v>0.39976011289767521</c:v>
                </c:pt>
                <c:pt idx="31">
                  <c:v>0.4067788862659828</c:v>
                </c:pt>
                <c:pt idx="32">
                  <c:v>0.4065503063271167</c:v>
                </c:pt>
                <c:pt idx="33">
                  <c:v>0.41559378312255968</c:v>
                </c:pt>
                <c:pt idx="34">
                  <c:v>0.41457937597280581</c:v>
                </c:pt>
                <c:pt idx="35">
                  <c:v>0.40989718489934046</c:v>
                </c:pt>
                <c:pt idx="36">
                  <c:v>0.40884927495412671</c:v>
                </c:pt>
                <c:pt idx="37">
                  <c:v>0.39595238531976501</c:v>
                </c:pt>
                <c:pt idx="38">
                  <c:v>0.39813473340135647</c:v>
                </c:pt>
                <c:pt idx="39">
                  <c:v>0.39908446446717938</c:v>
                </c:pt>
                <c:pt idx="40">
                  <c:v>0.3947689074789073</c:v>
                </c:pt>
                <c:pt idx="41">
                  <c:v>0.3897704230694567</c:v>
                </c:pt>
                <c:pt idx="42">
                  <c:v>0.38885773585257027</c:v>
                </c:pt>
                <c:pt idx="43">
                  <c:v>0.38996709561489173</c:v>
                </c:pt>
                <c:pt idx="44">
                  <c:v>0.38763902508217202</c:v>
                </c:pt>
                <c:pt idx="45">
                  <c:v>0.38222677309290276</c:v>
                </c:pt>
                <c:pt idx="46">
                  <c:v>0.37876410073656364</c:v>
                </c:pt>
                <c:pt idx="47">
                  <c:v>0.37742947703430091</c:v>
                </c:pt>
                <c:pt idx="48">
                  <c:v>0.37979369157561232</c:v>
                </c:pt>
                <c:pt idx="49">
                  <c:v>0.3755803736280765</c:v>
                </c:pt>
                <c:pt idx="50">
                  <c:v>0.37476358305365026</c:v>
                </c:pt>
                <c:pt idx="51">
                  <c:v>0.37532676325299408</c:v>
                </c:pt>
                <c:pt idx="52">
                  <c:v>0.37422669551223364</c:v>
                </c:pt>
                <c:pt idx="53">
                  <c:v>0.37278492189932211</c:v>
                </c:pt>
                <c:pt idx="54">
                  <c:v>0.37084454485600327</c:v>
                </c:pt>
                <c:pt idx="55">
                  <c:v>0.36798805447274563</c:v>
                </c:pt>
                <c:pt idx="56">
                  <c:v>0.36523622241776477</c:v>
                </c:pt>
                <c:pt idx="57">
                  <c:v>0.34665990741602198</c:v>
                </c:pt>
                <c:pt idx="58">
                  <c:v>0.35640508465517085</c:v>
                </c:pt>
                <c:pt idx="59">
                  <c:v>0.3475506885108508</c:v>
                </c:pt>
                <c:pt idx="60">
                  <c:v>0.34470183563792678</c:v>
                </c:pt>
                <c:pt idx="61">
                  <c:v>0.3501798797692432</c:v>
                </c:pt>
                <c:pt idx="62">
                  <c:v>0.35188023642847743</c:v>
                </c:pt>
                <c:pt idx="63">
                  <c:v>0.34262807832044823</c:v>
                </c:pt>
                <c:pt idx="64">
                  <c:v>0.33489213989118966</c:v>
                </c:pt>
                <c:pt idx="65">
                  <c:v>0.32743303630134124</c:v>
                </c:pt>
                <c:pt idx="66">
                  <c:v>0.32784214312393106</c:v>
                </c:pt>
                <c:pt idx="67">
                  <c:v>0.32510984522394742</c:v>
                </c:pt>
                <c:pt idx="68">
                  <c:v>0.32598059119907835</c:v>
                </c:pt>
                <c:pt idx="69">
                  <c:v>0.32623932840529174</c:v>
                </c:pt>
                <c:pt idx="70">
                  <c:v>0.32457046827703784</c:v>
                </c:pt>
                <c:pt idx="71">
                  <c:v>0.32104507118049741</c:v>
                </c:pt>
                <c:pt idx="72">
                  <c:v>0.32194399682603764</c:v>
                </c:pt>
                <c:pt idx="73">
                  <c:v>0.3215530139562825</c:v>
                </c:pt>
                <c:pt idx="74">
                  <c:v>0.32572410994533058</c:v>
                </c:pt>
                <c:pt idx="75">
                  <c:v>0.32399216507853418</c:v>
                </c:pt>
                <c:pt idx="76">
                  <c:v>0.32160771479070477</c:v>
                </c:pt>
                <c:pt idx="77">
                  <c:v>0.31534483706760397</c:v>
                </c:pt>
                <c:pt idx="78">
                  <c:v>0.31191382305379128</c:v>
                </c:pt>
                <c:pt idx="79">
                  <c:v>0.30794829732056045</c:v>
                </c:pt>
                <c:pt idx="80">
                  <c:v>0.30580916658455176</c:v>
                </c:pt>
                <c:pt idx="81">
                  <c:v>0.31514061209107153</c:v>
                </c:pt>
                <c:pt idx="82">
                  <c:v>0.31612430486199117</c:v>
                </c:pt>
                <c:pt idx="83">
                  <c:v>0.30575756827401235</c:v>
                </c:pt>
                <c:pt idx="84">
                  <c:v>0.30503583727270112</c:v>
                </c:pt>
                <c:pt idx="85">
                  <c:v>0.2999864091972595</c:v>
                </c:pt>
                <c:pt idx="86">
                  <c:v>0.30352550295804409</c:v>
                </c:pt>
                <c:pt idx="87">
                  <c:v>0.30783418069644253</c:v>
                </c:pt>
                <c:pt idx="88">
                  <c:v>0.30764452081945315</c:v>
                </c:pt>
                <c:pt idx="89">
                  <c:v>0.31075528088290183</c:v>
                </c:pt>
                <c:pt idx="90">
                  <c:v>0.31478838503237483</c:v>
                </c:pt>
                <c:pt idx="91">
                  <c:v>0.31622841714540584</c:v>
                </c:pt>
                <c:pt idx="92">
                  <c:v>0.32147905801144211</c:v>
                </c:pt>
                <c:pt idx="93">
                  <c:v>0.32070833041427682</c:v>
                </c:pt>
                <c:pt idx="94">
                  <c:v>0.32216213879691241</c:v>
                </c:pt>
                <c:pt idx="95">
                  <c:v>0.32167959587129397</c:v>
                </c:pt>
                <c:pt idx="96">
                  <c:v>0.32586300410611935</c:v>
                </c:pt>
                <c:pt idx="97">
                  <c:v>0.32503097926255869</c:v>
                </c:pt>
                <c:pt idx="98">
                  <c:v>0.32305566952506448</c:v>
                </c:pt>
                <c:pt idx="99">
                  <c:v>0.31584863793311113</c:v>
                </c:pt>
                <c:pt idx="100">
                  <c:v>0.32345155191955044</c:v>
                </c:pt>
                <c:pt idx="101">
                  <c:v>0.32388554093580346</c:v>
                </c:pt>
                <c:pt idx="102">
                  <c:v>0.33225236699792154</c:v>
                </c:pt>
                <c:pt idx="103">
                  <c:v>0.32906253749470904</c:v>
                </c:pt>
                <c:pt idx="104">
                  <c:v>0.3247019014776405</c:v>
                </c:pt>
                <c:pt idx="105">
                  <c:v>0.32014379063649356</c:v>
                </c:pt>
                <c:pt idx="106">
                  <c:v>0.33047647251412809</c:v>
                </c:pt>
                <c:pt idx="107">
                  <c:v>0.33886986397341345</c:v>
                </c:pt>
                <c:pt idx="108">
                  <c:v>0.35639825238145856</c:v>
                </c:pt>
                <c:pt idx="109">
                  <c:v>0.35332606058197358</c:v>
                </c:pt>
                <c:pt idx="110">
                  <c:v>0.36272754033435251</c:v>
                </c:pt>
                <c:pt idx="111">
                  <c:v>0.38335842545077997</c:v>
                </c:pt>
                <c:pt idx="112">
                  <c:v>0.38923455786320871</c:v>
                </c:pt>
                <c:pt idx="113">
                  <c:v>0.39153673164179176</c:v>
                </c:pt>
                <c:pt idx="114">
                  <c:v>0.4135878547470998</c:v>
                </c:pt>
                <c:pt idx="115">
                  <c:v>0.41902549445520593</c:v>
                </c:pt>
                <c:pt idx="116">
                  <c:v>0.4276027809872312</c:v>
                </c:pt>
                <c:pt idx="117">
                  <c:v>0.4365135171096482</c:v>
                </c:pt>
                <c:pt idx="118">
                  <c:v>0.43970866720928858</c:v>
                </c:pt>
                <c:pt idx="119">
                  <c:v>0.44110773013129728</c:v>
                </c:pt>
                <c:pt idx="120">
                  <c:v>0.46159547274066043</c:v>
                </c:pt>
                <c:pt idx="121">
                  <c:v>0.46435178412289452</c:v>
                </c:pt>
                <c:pt idx="122">
                  <c:v>0.47222248394728616</c:v>
                </c:pt>
                <c:pt idx="123">
                  <c:v>0.47558322580871631</c:v>
                </c:pt>
                <c:pt idx="124">
                  <c:v>0.47525210493841125</c:v>
                </c:pt>
                <c:pt idx="125">
                  <c:v>0.48053979324020579</c:v>
                </c:pt>
                <c:pt idx="126">
                  <c:v>0.4848796207277461</c:v>
                </c:pt>
                <c:pt idx="127">
                  <c:v>0.49752360982917304</c:v>
                </c:pt>
                <c:pt idx="128">
                  <c:v>0.50200640063550384</c:v>
                </c:pt>
                <c:pt idx="129">
                  <c:v>0.5087458734850655</c:v>
                </c:pt>
                <c:pt idx="130">
                  <c:v>0.50694727404127748</c:v>
                </c:pt>
                <c:pt idx="131">
                  <c:v>0.5103720519890812</c:v>
                </c:pt>
                <c:pt idx="132">
                  <c:v>0.5161769007024738</c:v>
                </c:pt>
                <c:pt idx="133">
                  <c:v>0.51755928029641174</c:v>
                </c:pt>
                <c:pt idx="134">
                  <c:v>0.5201661281910015</c:v>
                </c:pt>
                <c:pt idx="135">
                  <c:v>0.52356360566113691</c:v>
                </c:pt>
                <c:pt idx="136">
                  <c:v>0.51843824693789575</c:v>
                </c:pt>
                <c:pt idx="137">
                  <c:v>0.51373986021590134</c:v>
                </c:pt>
                <c:pt idx="138">
                  <c:v>0.51543132863642449</c:v>
                </c:pt>
                <c:pt idx="139">
                  <c:v>0.52277762326547383</c:v>
                </c:pt>
                <c:pt idx="140">
                  <c:v>0.51401579771056705</c:v>
                </c:pt>
                <c:pt idx="141">
                  <c:v>0.52482646942105571</c:v>
                </c:pt>
                <c:pt idx="142">
                  <c:v>0.53646826820259708</c:v>
                </c:pt>
                <c:pt idx="143">
                  <c:v>0.53479053344969429</c:v>
                </c:pt>
                <c:pt idx="144">
                  <c:v>0.54130952998472304</c:v>
                </c:pt>
                <c:pt idx="145">
                  <c:v>0.5442313231538799</c:v>
                </c:pt>
                <c:pt idx="146">
                  <c:v>0.54444016809258011</c:v>
                </c:pt>
                <c:pt idx="147">
                  <c:v>0.54181882017434524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15'!$C$4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3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6"/>
              <c:layout>
                <c:manualLayout>
                  <c:x val="-4.2131350681536554E-2"/>
                  <c:y val="-4.790419161676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7"/>
              <c:layout>
                <c:manualLayout>
                  <c:x val="0"/>
                  <c:y val="-4.790419161676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mar/19</a:t>
                    </a:r>
                  </a:p>
                  <a:p>
                    <a:r>
                      <a:rPr lang="en-US"/>
                      <a:t>78,4%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ambria" panose="020405030504060302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15'!$A$5:$A$152</c:f>
              <c:numCache>
                <c:formatCode>mmm\-yy</c:formatCode>
                <c:ptCount val="14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</c:numCache>
            </c:numRef>
          </c:cat>
          <c:val>
            <c:numRef>
              <c:f>'Gráfico 15'!$C$5:$C$152</c:f>
              <c:numCache>
                <c:formatCode>0.0%</c:formatCode>
                <c:ptCount val="148"/>
                <c:pt idx="0">
                  <c:v>0.55475106141023223</c:v>
                </c:pt>
                <c:pt idx="1">
                  <c:v>0.56157827672643845</c:v>
                </c:pt>
                <c:pt idx="2">
                  <c:v>0.56890959528035812</c:v>
                </c:pt>
                <c:pt idx="3">
                  <c:v>0.57237675491412154</c:v>
                </c:pt>
                <c:pt idx="4">
                  <c:v>0.5717227511176346</c:v>
                </c:pt>
                <c:pt idx="5">
                  <c:v>0.57922378132347252</c:v>
                </c:pt>
                <c:pt idx="6">
                  <c:v>0.58225068610292641</c:v>
                </c:pt>
                <c:pt idx="7">
                  <c:v>0.58331987478091341</c:v>
                </c:pt>
                <c:pt idx="8">
                  <c:v>0.58472555544545357</c:v>
                </c:pt>
                <c:pt idx="9">
                  <c:v>0.57881107670222531</c:v>
                </c:pt>
                <c:pt idx="10">
                  <c:v>0.57464249208558194</c:v>
                </c:pt>
                <c:pt idx="11">
                  <c:v>0.57238369333649119</c:v>
                </c:pt>
                <c:pt idx="12">
                  <c:v>0.56717011145023766</c:v>
                </c:pt>
                <c:pt idx="13">
                  <c:v>0.57511123136433939</c:v>
                </c:pt>
                <c:pt idx="14">
                  <c:v>0.57049341056530833</c:v>
                </c:pt>
                <c:pt idx="15">
                  <c:v>0.57090623118453965</c:v>
                </c:pt>
                <c:pt idx="16">
                  <c:v>0.56529262995491425</c:v>
                </c:pt>
                <c:pt idx="17">
                  <c:v>0.55830671678983401</c:v>
                </c:pt>
                <c:pt idx="18">
                  <c:v>0.55595414577846736</c:v>
                </c:pt>
                <c:pt idx="19">
                  <c:v>0.55458297598712902</c:v>
                </c:pt>
                <c:pt idx="20">
                  <c:v>0.54884170598458992</c:v>
                </c:pt>
                <c:pt idx="21">
                  <c:v>0.54830468812333233</c:v>
                </c:pt>
                <c:pt idx="22">
                  <c:v>0.55058106307849208</c:v>
                </c:pt>
                <c:pt idx="23">
                  <c:v>0.54655738137650378</c:v>
                </c:pt>
                <c:pt idx="24">
                  <c:v>0.55980644584315875</c:v>
                </c:pt>
                <c:pt idx="25">
                  <c:v>0.5686118283914694</c:v>
                </c:pt>
                <c:pt idx="26">
                  <c:v>0.57152889538904716</c:v>
                </c:pt>
                <c:pt idx="27">
                  <c:v>0.57469847040793742</c:v>
                </c:pt>
                <c:pt idx="28">
                  <c:v>0.56786097924169798</c:v>
                </c:pt>
                <c:pt idx="29">
                  <c:v>0.57052422893365839</c:v>
                </c:pt>
                <c:pt idx="30">
                  <c:v>0.58338895241527533</c:v>
                </c:pt>
                <c:pt idx="31">
                  <c:v>0.59732572185693866</c:v>
                </c:pt>
                <c:pt idx="32">
                  <c:v>0.60802408404994357</c:v>
                </c:pt>
                <c:pt idx="33">
                  <c:v>0.60803910310683962</c:v>
                </c:pt>
                <c:pt idx="34">
                  <c:v>0.61050694900432823</c:v>
                </c:pt>
                <c:pt idx="35">
                  <c:v>0.60297116006387308</c:v>
                </c:pt>
                <c:pt idx="36">
                  <c:v>0.5920793227341411</c:v>
                </c:pt>
                <c:pt idx="37">
                  <c:v>0.59772375432509162</c:v>
                </c:pt>
                <c:pt idx="38">
                  <c:v>0.59024059270018114</c:v>
                </c:pt>
                <c:pt idx="39">
                  <c:v>0.56243857604937464</c:v>
                </c:pt>
                <c:pt idx="40">
                  <c:v>0.56059350202767433</c:v>
                </c:pt>
                <c:pt idx="41">
                  <c:v>0.55959763866222278</c:v>
                </c:pt>
                <c:pt idx="42">
                  <c:v>0.55782080772580966</c:v>
                </c:pt>
                <c:pt idx="43">
                  <c:v>0.55537258805254797</c:v>
                </c:pt>
                <c:pt idx="44">
                  <c:v>0.54982979491440243</c:v>
                </c:pt>
                <c:pt idx="45">
                  <c:v>0.54892680981306785</c:v>
                </c:pt>
                <c:pt idx="46">
                  <c:v>0.55056289878389653</c:v>
                </c:pt>
                <c:pt idx="47">
                  <c:v>0.54613339085400503</c:v>
                </c:pt>
                <c:pt idx="48">
                  <c:v>0.51765333582334938</c:v>
                </c:pt>
                <c:pt idx="49">
                  <c:v>0.52385523312107185</c:v>
                </c:pt>
                <c:pt idx="50">
                  <c:v>0.52352862832189406</c:v>
                </c:pt>
                <c:pt idx="51">
                  <c:v>0.52612085260476849</c:v>
                </c:pt>
                <c:pt idx="52">
                  <c:v>0.52620044359657425</c:v>
                </c:pt>
                <c:pt idx="53">
                  <c:v>0.52250406592664633</c:v>
                </c:pt>
                <c:pt idx="54">
                  <c:v>0.52352177560573376</c:v>
                </c:pt>
                <c:pt idx="55">
                  <c:v>0.5249026130777702</c:v>
                </c:pt>
                <c:pt idx="56">
                  <c:v>0.52252440480356088</c:v>
                </c:pt>
                <c:pt idx="57">
                  <c:v>0.5210658983966906</c:v>
                </c:pt>
                <c:pt idx="58">
                  <c:v>0.51691347811413224</c:v>
                </c:pt>
                <c:pt idx="59">
                  <c:v>0.51748314561756725</c:v>
                </c:pt>
                <c:pt idx="60">
                  <c:v>0.51266176378645578</c:v>
                </c:pt>
                <c:pt idx="61">
                  <c:v>0.51851877854137707</c:v>
                </c:pt>
                <c:pt idx="62">
                  <c:v>0.52274014219747289</c:v>
                </c:pt>
                <c:pt idx="63">
                  <c:v>0.52717682633249596</c:v>
                </c:pt>
                <c:pt idx="64">
                  <c:v>0.53198320418718648</c:v>
                </c:pt>
                <c:pt idx="65">
                  <c:v>0.53228657047934258</c:v>
                </c:pt>
                <c:pt idx="66">
                  <c:v>0.53419855153221241</c:v>
                </c:pt>
                <c:pt idx="67">
                  <c:v>0.53594249191112431</c:v>
                </c:pt>
                <c:pt idx="68">
                  <c:v>0.53330351178842517</c:v>
                </c:pt>
                <c:pt idx="69">
                  <c:v>0.5405003132499383</c:v>
                </c:pt>
                <c:pt idx="70">
                  <c:v>0.54555457020396769</c:v>
                </c:pt>
                <c:pt idx="71">
                  <c:v>0.54690634813865702</c:v>
                </c:pt>
                <c:pt idx="72">
                  <c:v>0.53667189110830182</c:v>
                </c:pt>
                <c:pt idx="73">
                  <c:v>0.5396105159600002</c:v>
                </c:pt>
                <c:pt idx="74">
                  <c:v>0.53996511471744457</c:v>
                </c:pt>
                <c:pt idx="75">
                  <c:v>0.54054355651322417</c:v>
                </c:pt>
                <c:pt idx="76">
                  <c:v>0.53821221568559519</c:v>
                </c:pt>
                <c:pt idx="77">
                  <c:v>0.53973882162735143</c:v>
                </c:pt>
                <c:pt idx="78">
                  <c:v>0.53606791112101793</c:v>
                </c:pt>
                <c:pt idx="79">
                  <c:v>0.53693156159009459</c:v>
                </c:pt>
                <c:pt idx="80">
                  <c:v>0.53445715379345227</c:v>
                </c:pt>
                <c:pt idx="81">
                  <c:v>0.52945493523367704</c:v>
                </c:pt>
                <c:pt idx="82">
                  <c:v>0.53090185416238034</c:v>
                </c:pt>
                <c:pt idx="83">
                  <c:v>0.52723620055821596</c:v>
                </c:pt>
                <c:pt idx="84">
                  <c:v>0.51541505601347037</c:v>
                </c:pt>
                <c:pt idx="85">
                  <c:v>0.52618380925118147</c:v>
                </c:pt>
                <c:pt idx="86">
                  <c:v>0.51829392961608045</c:v>
                </c:pt>
                <c:pt idx="87">
                  <c:v>0.5178580348140468</c:v>
                </c:pt>
                <c:pt idx="88">
                  <c:v>0.51971175009638726</c:v>
                </c:pt>
                <c:pt idx="89">
                  <c:v>0.52141332317827327</c:v>
                </c:pt>
                <c:pt idx="90">
                  <c:v>0.52749784695521107</c:v>
                </c:pt>
                <c:pt idx="91">
                  <c:v>0.5320965941422291</c:v>
                </c:pt>
                <c:pt idx="92">
                  <c:v>0.53825563980743873</c:v>
                </c:pt>
                <c:pt idx="93">
                  <c:v>0.55107850248440027</c:v>
                </c:pt>
                <c:pt idx="94">
                  <c:v>0.55417419246726674</c:v>
                </c:pt>
                <c:pt idx="95">
                  <c:v>0.55985507994528605</c:v>
                </c:pt>
                <c:pt idx="96">
                  <c:v>0.56280930979222354</c:v>
                </c:pt>
                <c:pt idx="97">
                  <c:v>0.57165944511937206</c:v>
                </c:pt>
                <c:pt idx="98">
                  <c:v>0.58290577343917438</c:v>
                </c:pt>
                <c:pt idx="99">
                  <c:v>0.59492916971217791</c:v>
                </c:pt>
                <c:pt idx="100">
                  <c:v>0.59111736544379734</c:v>
                </c:pt>
                <c:pt idx="101">
                  <c:v>0.60206802027810591</c:v>
                </c:pt>
                <c:pt idx="102">
                  <c:v>0.60742932834402252</c:v>
                </c:pt>
                <c:pt idx="103">
                  <c:v>0.6215748706205364</c:v>
                </c:pt>
                <c:pt idx="104">
                  <c:v>0.62985743568904706</c:v>
                </c:pt>
                <c:pt idx="105">
                  <c:v>0.63642675385403302</c:v>
                </c:pt>
                <c:pt idx="106">
                  <c:v>0.63898998283730557</c:v>
                </c:pt>
                <c:pt idx="107">
                  <c:v>0.64258449322801181</c:v>
                </c:pt>
                <c:pt idx="108">
                  <c:v>0.6550471293927973</c:v>
                </c:pt>
                <c:pt idx="109">
                  <c:v>0.66500878894437843</c:v>
                </c:pt>
                <c:pt idx="110">
                  <c:v>0.66636359910280452</c:v>
                </c:pt>
                <c:pt idx="111">
                  <c:v>0.66337932859688065</c:v>
                </c:pt>
                <c:pt idx="112">
                  <c:v>0.66715760412314995</c:v>
                </c:pt>
                <c:pt idx="113">
                  <c:v>0.67702991954403247</c:v>
                </c:pt>
                <c:pt idx="114">
                  <c:v>0.6753604498795085</c:v>
                </c:pt>
                <c:pt idx="115">
                  <c:v>0.68656947066390639</c:v>
                </c:pt>
                <c:pt idx="116">
                  <c:v>0.69251464027676046</c:v>
                </c:pt>
                <c:pt idx="117">
                  <c:v>0.70002418778171149</c:v>
                </c:pt>
                <c:pt idx="118">
                  <c:v>0.69930377185651782</c:v>
                </c:pt>
                <c:pt idx="119">
                  <c:v>0.71024966817775947</c:v>
                </c:pt>
                <c:pt idx="120">
                  <c:v>0.69863462180864777</c:v>
                </c:pt>
                <c:pt idx="121">
                  <c:v>0.69775089206180241</c:v>
                </c:pt>
                <c:pt idx="122">
                  <c:v>0.70332085410652789</c:v>
                </c:pt>
                <c:pt idx="123">
                  <c:v>0.71275787044228822</c:v>
                </c:pt>
                <c:pt idx="124">
                  <c:v>0.71447466907891621</c:v>
                </c:pt>
                <c:pt idx="125">
                  <c:v>0.72406129328564584</c:v>
                </c:pt>
                <c:pt idx="126">
                  <c:v>0.72813897872753874</c:v>
                </c:pt>
                <c:pt idx="127">
                  <c:v>0.7327871401275643</c:v>
                </c:pt>
                <c:pt idx="128">
                  <c:v>0.73760451743120248</c:v>
                </c:pt>
                <c:pt idx="129">
                  <c:v>0.73878489224846433</c:v>
                </c:pt>
                <c:pt idx="130">
                  <c:v>0.74341925630728267</c:v>
                </c:pt>
                <c:pt idx="131">
                  <c:v>0.74293522198454454</c:v>
                </c:pt>
                <c:pt idx="132">
                  <c:v>0.74073773444549462</c:v>
                </c:pt>
                <c:pt idx="133">
                  <c:v>0.74502523108882268</c:v>
                </c:pt>
                <c:pt idx="134">
                  <c:v>0.75137400805073828</c:v>
                </c:pt>
                <c:pt idx="135">
                  <c:v>0.75354307465814951</c:v>
                </c:pt>
                <c:pt idx="136">
                  <c:v>0.75864951549912063</c:v>
                </c:pt>
                <c:pt idx="137">
                  <c:v>0.77184840187185766</c:v>
                </c:pt>
                <c:pt idx="138">
                  <c:v>0.77380497063250142</c:v>
                </c:pt>
                <c:pt idx="139">
                  <c:v>0.77390980303003898</c:v>
                </c:pt>
                <c:pt idx="140">
                  <c:v>0.77627469441143182</c:v>
                </c:pt>
                <c:pt idx="141">
                  <c:v>0.77707324967057056</c:v>
                </c:pt>
                <c:pt idx="142">
                  <c:v>0.77048073324611022</c:v>
                </c:pt>
                <c:pt idx="143">
                  <c:v>0.77540750167356975</c:v>
                </c:pt>
                <c:pt idx="144">
                  <c:v>0.77215905154190567</c:v>
                </c:pt>
                <c:pt idx="145">
                  <c:v>0.77297646219963045</c:v>
                </c:pt>
                <c:pt idx="146">
                  <c:v>0.77419697998857595</c:v>
                </c:pt>
                <c:pt idx="147">
                  <c:v>0.78361499577717031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15'!$D$4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35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6"/>
              <c:layout>
                <c:manualLayout>
                  <c:x val="0"/>
                  <c:y val="4.790419161676647E-2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latin typeface="Cambria" panose="02040503050406030204" pitchFamily="18" charset="0"/>
                      </a:defRPr>
                    </a:pPr>
                    <a:r>
                      <a:rPr lang="en-US" sz="800" b="1">
                        <a:latin typeface="Cambria" panose="02040503050406030204" pitchFamily="18" charset="0"/>
                      </a:rPr>
                      <a:t>mar/19</a:t>
                    </a:r>
                  </a:p>
                  <a:p>
                    <a:pPr>
                      <a:defRPr sz="800" b="1">
                        <a:latin typeface="Cambria" panose="02040503050406030204" pitchFamily="18" charset="0"/>
                      </a:defRPr>
                    </a:pPr>
                    <a:r>
                      <a:rPr lang="en-US" sz="800" b="1">
                        <a:latin typeface="Cambria" panose="02040503050406030204" pitchFamily="18" charset="0"/>
                      </a:rPr>
                      <a:t>47,4%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ambria" panose="020405030504060302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15'!$A$5:$A$152</c:f>
              <c:numCache>
                <c:formatCode>mmm\-yy</c:formatCode>
                <c:ptCount val="14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</c:numCache>
            </c:numRef>
          </c:cat>
          <c:val>
            <c:numRef>
              <c:f>'Gráfico 15'!$D$5:$D$152</c:f>
              <c:numCache>
                <c:formatCode>0.0%</c:formatCode>
                <c:ptCount val="148"/>
                <c:pt idx="0">
                  <c:v>0.44560044371851815</c:v>
                </c:pt>
                <c:pt idx="1">
                  <c:v>0.43775233256453361</c:v>
                </c:pt>
                <c:pt idx="2">
                  <c:v>0.44647052495320116</c:v>
                </c:pt>
                <c:pt idx="3">
                  <c:v>0.45065949252334547</c:v>
                </c:pt>
                <c:pt idx="4">
                  <c:v>0.44843614375761076</c:v>
                </c:pt>
                <c:pt idx="5">
                  <c:v>0.45187459150469456</c:v>
                </c:pt>
                <c:pt idx="6">
                  <c:v>0.45673241444042645</c:v>
                </c:pt>
                <c:pt idx="7">
                  <c:v>0.42969099700935276</c:v>
                </c:pt>
                <c:pt idx="8">
                  <c:v>0.43158706533678576</c:v>
                </c:pt>
                <c:pt idx="9">
                  <c:v>0.43133363135363945</c:v>
                </c:pt>
                <c:pt idx="10">
                  <c:v>0.42656407657415263</c:v>
                </c:pt>
                <c:pt idx="11">
                  <c:v>0.43094165786169797</c:v>
                </c:pt>
                <c:pt idx="12">
                  <c:v>0.42901284149611135</c:v>
                </c:pt>
                <c:pt idx="13">
                  <c:v>0.41469690355139832</c:v>
                </c:pt>
                <c:pt idx="14">
                  <c:v>0.42204805011624502</c:v>
                </c:pt>
                <c:pt idx="15">
                  <c:v>0.41804672971547352</c:v>
                </c:pt>
                <c:pt idx="16">
                  <c:v>0.40206182379709232</c:v>
                </c:pt>
                <c:pt idx="17">
                  <c:v>0.4048933676419284</c:v>
                </c:pt>
                <c:pt idx="18">
                  <c:v>0.40164585454920787</c:v>
                </c:pt>
                <c:pt idx="19">
                  <c:v>0.37688615374636941</c:v>
                </c:pt>
                <c:pt idx="20">
                  <c:v>0.37804852437060693</c:v>
                </c:pt>
                <c:pt idx="21">
                  <c:v>0.37310782937647441</c:v>
                </c:pt>
                <c:pt idx="22">
                  <c:v>0.37291747581485346</c:v>
                </c:pt>
                <c:pt idx="23">
                  <c:v>0.37512075050498389</c:v>
                </c:pt>
                <c:pt idx="24">
                  <c:v>0.37778566038885569</c:v>
                </c:pt>
                <c:pt idx="25">
                  <c:v>0.36273684000210338</c:v>
                </c:pt>
                <c:pt idx="26">
                  <c:v>0.36985998227187877</c:v>
                </c:pt>
                <c:pt idx="27">
                  <c:v>0.37389238713224221</c:v>
                </c:pt>
                <c:pt idx="28">
                  <c:v>0.37036876646600786</c:v>
                </c:pt>
                <c:pt idx="29">
                  <c:v>0.37140450229901956</c:v>
                </c:pt>
                <c:pt idx="30">
                  <c:v>0.38344858422121675</c:v>
                </c:pt>
                <c:pt idx="31">
                  <c:v>0.39076831021954544</c:v>
                </c:pt>
                <c:pt idx="32">
                  <c:v>0.40343612203860074</c:v>
                </c:pt>
                <c:pt idx="33">
                  <c:v>0.39445010040200545</c:v>
                </c:pt>
                <c:pt idx="34">
                  <c:v>0.3852150732992663</c:v>
                </c:pt>
                <c:pt idx="35">
                  <c:v>0.38628514857391316</c:v>
                </c:pt>
                <c:pt idx="36">
                  <c:v>0.38161477925606102</c:v>
                </c:pt>
                <c:pt idx="37">
                  <c:v>0.36204604924709555</c:v>
                </c:pt>
                <c:pt idx="38">
                  <c:v>0.36877585255395601</c:v>
                </c:pt>
                <c:pt idx="39">
                  <c:v>0.36351425510278829</c:v>
                </c:pt>
                <c:pt idx="40">
                  <c:v>0.38326514362507524</c:v>
                </c:pt>
                <c:pt idx="41">
                  <c:v>0.38353612527584979</c:v>
                </c:pt>
                <c:pt idx="42">
                  <c:v>0.37550451028070647</c:v>
                </c:pt>
                <c:pt idx="43">
                  <c:v>0.36829485066820639</c:v>
                </c:pt>
                <c:pt idx="44">
                  <c:v>0.36551231844214965</c:v>
                </c:pt>
                <c:pt idx="45">
                  <c:v>0.36264043556479192</c:v>
                </c:pt>
                <c:pt idx="46">
                  <c:v>0.36321059159108854</c:v>
                </c:pt>
                <c:pt idx="47">
                  <c:v>0.36401489316741881</c:v>
                </c:pt>
                <c:pt idx="48">
                  <c:v>0.36097115826478932</c:v>
                </c:pt>
                <c:pt idx="49">
                  <c:v>0.33983564184967358</c:v>
                </c:pt>
                <c:pt idx="50">
                  <c:v>0.34681530550620215</c:v>
                </c:pt>
                <c:pt idx="51">
                  <c:v>0.34952300325898128</c:v>
                </c:pt>
                <c:pt idx="52">
                  <c:v>0.35522602355198507</c:v>
                </c:pt>
                <c:pt idx="53">
                  <c:v>0.35307526226303698</c:v>
                </c:pt>
                <c:pt idx="54">
                  <c:v>0.36382795437919474</c:v>
                </c:pt>
                <c:pt idx="55">
                  <c:v>0.34399285573512861</c:v>
                </c:pt>
                <c:pt idx="56">
                  <c:v>0.34724896727290722</c:v>
                </c:pt>
                <c:pt idx="57">
                  <c:v>0.3529513363493515</c:v>
                </c:pt>
                <c:pt idx="58">
                  <c:v>0.3516491283337061</c:v>
                </c:pt>
                <c:pt idx="59">
                  <c:v>0.35332079073520861</c:v>
                </c:pt>
                <c:pt idx="60">
                  <c:v>0.35664970272926305</c:v>
                </c:pt>
                <c:pt idx="61">
                  <c:v>0.33908824908222468</c:v>
                </c:pt>
                <c:pt idx="62">
                  <c:v>0.34342824288130575</c:v>
                </c:pt>
                <c:pt idx="63">
                  <c:v>0.34212097627018428</c:v>
                </c:pt>
                <c:pt idx="64">
                  <c:v>0.34248154235718742</c:v>
                </c:pt>
                <c:pt idx="65">
                  <c:v>0.34745709061903585</c:v>
                </c:pt>
                <c:pt idx="66">
                  <c:v>0.35456524479546225</c:v>
                </c:pt>
                <c:pt idx="67">
                  <c:v>0.33086859546000097</c:v>
                </c:pt>
                <c:pt idx="68">
                  <c:v>0.32535873270524801</c:v>
                </c:pt>
                <c:pt idx="69">
                  <c:v>0.33042213913936891</c:v>
                </c:pt>
                <c:pt idx="70">
                  <c:v>0.33404524514327621</c:v>
                </c:pt>
                <c:pt idx="71">
                  <c:v>0.33466454958148101</c:v>
                </c:pt>
                <c:pt idx="72">
                  <c:v>0.34094762301212916</c:v>
                </c:pt>
                <c:pt idx="73">
                  <c:v>0.32053004871364893</c:v>
                </c:pt>
                <c:pt idx="74">
                  <c:v>0.32335207798699428</c:v>
                </c:pt>
                <c:pt idx="75">
                  <c:v>0.31820069365311171</c:v>
                </c:pt>
                <c:pt idx="76">
                  <c:v>0.31395112632935213</c:v>
                </c:pt>
                <c:pt idx="77">
                  <c:v>0.30937332470031093</c:v>
                </c:pt>
                <c:pt idx="78">
                  <c:v>0.31413133162961004</c:v>
                </c:pt>
                <c:pt idx="79">
                  <c:v>0.30297926719700613</c:v>
                </c:pt>
                <c:pt idx="80">
                  <c:v>0.30420045856445838</c:v>
                </c:pt>
                <c:pt idx="81">
                  <c:v>0.29829606272078996</c:v>
                </c:pt>
                <c:pt idx="82">
                  <c:v>0.3025763075072529</c:v>
                </c:pt>
                <c:pt idx="83">
                  <c:v>0.30838018555849545</c:v>
                </c:pt>
                <c:pt idx="84">
                  <c:v>0.31539508705402763</c:v>
                </c:pt>
                <c:pt idx="85">
                  <c:v>0.29619548483781966</c:v>
                </c:pt>
                <c:pt idx="86">
                  <c:v>0.29591744974276829</c:v>
                </c:pt>
                <c:pt idx="87">
                  <c:v>0.29323150636150896</c:v>
                </c:pt>
                <c:pt idx="88">
                  <c:v>0.28429506140047633</c:v>
                </c:pt>
                <c:pt idx="89">
                  <c:v>0.29438633266652925</c:v>
                </c:pt>
                <c:pt idx="90">
                  <c:v>0.30546857916882997</c:v>
                </c:pt>
                <c:pt idx="91">
                  <c:v>0.29756149646325541</c:v>
                </c:pt>
                <c:pt idx="92">
                  <c:v>0.29370110943417771</c:v>
                </c:pt>
                <c:pt idx="93">
                  <c:v>0.29025740363339569</c:v>
                </c:pt>
                <c:pt idx="94">
                  <c:v>0.28076557239537497</c:v>
                </c:pt>
                <c:pt idx="95">
                  <c:v>0.28717580716170255</c:v>
                </c:pt>
                <c:pt idx="96">
                  <c:v>0.30271011413200277</c:v>
                </c:pt>
                <c:pt idx="97">
                  <c:v>0.28865269861661508</c:v>
                </c:pt>
                <c:pt idx="98">
                  <c:v>0.2986934266643006</c:v>
                </c:pt>
                <c:pt idx="99">
                  <c:v>0.31108466961530384</c:v>
                </c:pt>
                <c:pt idx="100">
                  <c:v>0.31136396147041123</c:v>
                </c:pt>
                <c:pt idx="101">
                  <c:v>0.31630761437409521</c:v>
                </c:pt>
                <c:pt idx="102">
                  <c:v>0.3295592529955691</c:v>
                </c:pt>
                <c:pt idx="103">
                  <c:v>0.33175765919351852</c:v>
                </c:pt>
                <c:pt idx="104">
                  <c:v>0.34300543671514389</c:v>
                </c:pt>
                <c:pt idx="105">
                  <c:v>0.34914681519170626</c:v>
                </c:pt>
                <c:pt idx="106">
                  <c:v>0.3357058298254435</c:v>
                </c:pt>
                <c:pt idx="107">
                  <c:v>0.34349554118484243</c:v>
                </c:pt>
                <c:pt idx="108">
                  <c:v>0.35670912713137276</c:v>
                </c:pt>
                <c:pt idx="109">
                  <c:v>0.34946564660569157</c:v>
                </c:pt>
                <c:pt idx="110">
                  <c:v>0.36245539617539707</c:v>
                </c:pt>
                <c:pt idx="111">
                  <c:v>0.3763913836297777</c:v>
                </c:pt>
                <c:pt idx="112">
                  <c:v>0.36081220516463275</c:v>
                </c:pt>
                <c:pt idx="113">
                  <c:v>0.37360652980097719</c:v>
                </c:pt>
                <c:pt idx="114">
                  <c:v>0.38479538450909168</c:v>
                </c:pt>
                <c:pt idx="115">
                  <c:v>0.38195912814988775</c:v>
                </c:pt>
                <c:pt idx="116">
                  <c:v>0.38242439601500267</c:v>
                </c:pt>
                <c:pt idx="117">
                  <c:v>0.39771399006903041</c:v>
                </c:pt>
                <c:pt idx="118">
                  <c:v>0.39620615940578058</c:v>
                </c:pt>
                <c:pt idx="119">
                  <c:v>0.40394164072161126</c:v>
                </c:pt>
                <c:pt idx="120">
                  <c:v>0.40535382255725777</c:v>
                </c:pt>
                <c:pt idx="121">
                  <c:v>0.39606651676192756</c:v>
                </c:pt>
                <c:pt idx="122">
                  <c:v>0.40822354348276962</c:v>
                </c:pt>
                <c:pt idx="123">
                  <c:v>0.42138079670769796</c:v>
                </c:pt>
                <c:pt idx="124">
                  <c:v>0.41944242450738606</c:v>
                </c:pt>
                <c:pt idx="125">
                  <c:v>0.41959975716892983</c:v>
                </c:pt>
                <c:pt idx="126">
                  <c:v>0.43503501564247232</c:v>
                </c:pt>
                <c:pt idx="127">
                  <c:v>0.43153645865784535</c:v>
                </c:pt>
                <c:pt idx="128">
                  <c:v>0.43976191056084574</c:v>
                </c:pt>
                <c:pt idx="129">
                  <c:v>0.44261108474343591</c:v>
                </c:pt>
                <c:pt idx="130">
                  <c:v>0.43996099500882513</c:v>
                </c:pt>
                <c:pt idx="131">
                  <c:v>0.44700620435005028</c:v>
                </c:pt>
                <c:pt idx="132">
                  <c:v>0.4572208452636829</c:v>
                </c:pt>
                <c:pt idx="133">
                  <c:v>0.44902197111499298</c:v>
                </c:pt>
                <c:pt idx="134">
                  <c:v>0.45522358183147427</c:v>
                </c:pt>
                <c:pt idx="135">
                  <c:v>0.46362483972669866</c:v>
                </c:pt>
                <c:pt idx="136">
                  <c:v>0.4614313312765026</c:v>
                </c:pt>
                <c:pt idx="137">
                  <c:v>0.46914671371106692</c:v>
                </c:pt>
                <c:pt idx="138">
                  <c:v>0.47195225841767618</c:v>
                </c:pt>
                <c:pt idx="139">
                  <c:v>0.46676191854464266</c:v>
                </c:pt>
                <c:pt idx="140">
                  <c:v>0.47172931772859023</c:v>
                </c:pt>
                <c:pt idx="141">
                  <c:v>0.4713046302980563</c:v>
                </c:pt>
                <c:pt idx="142">
                  <c:v>0.46621504669071129</c:v>
                </c:pt>
                <c:pt idx="143">
                  <c:v>0.47360474712439382</c:v>
                </c:pt>
                <c:pt idx="144">
                  <c:v>0.48067844816501726</c:v>
                </c:pt>
                <c:pt idx="145">
                  <c:v>0.46773157918303893</c:v>
                </c:pt>
                <c:pt idx="146">
                  <c:v>0.47197904961199277</c:v>
                </c:pt>
                <c:pt idx="147">
                  <c:v>0.47368184246443773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15'!$E$4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5818785613876948E-2"/>
                  <c:y val="-5.8348944905218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2.7261462205700124E-2"/>
                  <c:y val="-4.39121756487025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-4.6417322181181192E-2"/>
                  <c:y val="5.3468452752556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7"/>
              <c:layout>
                <c:manualLayout>
                  <c:x val="0"/>
                  <c:y val="4.391217564870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mar/19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ambria" panose="020405030504060302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15'!$A$5:$A$152</c:f>
              <c:numCache>
                <c:formatCode>mmm\-yy</c:formatCode>
                <c:ptCount val="14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</c:numCache>
            </c:numRef>
          </c:cat>
          <c:val>
            <c:numRef>
              <c:f>'Gráfico 15'!$E$5:$E$152</c:f>
              <c:numCache>
                <c:formatCode>0.0%</c:formatCode>
                <c:ptCount val="148"/>
                <c:pt idx="0">
                  <c:v>3.2109874230957826E-2</c:v>
                </c:pt>
                <c:pt idx="1">
                  <c:v>4.8191781398995562E-2</c:v>
                </c:pt>
                <c:pt idx="2">
                  <c:v>4.7852953916536552E-2</c:v>
                </c:pt>
                <c:pt idx="3">
                  <c:v>5.0432909660193773E-2</c:v>
                </c:pt>
                <c:pt idx="4">
                  <c:v>5.3857641784148133E-2</c:v>
                </c:pt>
                <c:pt idx="5">
                  <c:v>6.203885451154241E-2</c:v>
                </c:pt>
                <c:pt idx="6">
                  <c:v>6.0948952302489895E-2</c:v>
                </c:pt>
                <c:pt idx="7">
                  <c:v>8.0982148511598157E-2</c:v>
                </c:pt>
                <c:pt idx="8">
                  <c:v>7.8106235369590826E-2</c:v>
                </c:pt>
                <c:pt idx="9">
                  <c:v>7.4297986609857342E-2</c:v>
                </c:pt>
                <c:pt idx="10">
                  <c:v>7.9050285523389816E-2</c:v>
                </c:pt>
                <c:pt idx="11">
                  <c:v>7.2027219839460477E-2</c:v>
                </c:pt>
                <c:pt idx="12">
                  <c:v>6.8896356975341466E-2</c:v>
                </c:pt>
                <c:pt idx="13">
                  <c:v>9.107831418542954E-2</c:v>
                </c:pt>
                <c:pt idx="14">
                  <c:v>7.9770978928642558E-2</c:v>
                </c:pt>
                <c:pt idx="15">
                  <c:v>8.1159838143001373E-2</c:v>
                </c:pt>
                <c:pt idx="16">
                  <c:v>9.474963180243122E-2</c:v>
                </c:pt>
                <c:pt idx="17">
                  <c:v>8.6210266095640364E-2</c:v>
                </c:pt>
                <c:pt idx="18">
                  <c:v>8.8298394204620045E-2</c:v>
                </c:pt>
                <c:pt idx="19">
                  <c:v>0.1096692900209872</c:v>
                </c:pt>
                <c:pt idx="20">
                  <c:v>0.10130522596648235</c:v>
                </c:pt>
                <c:pt idx="21">
                  <c:v>0.10125695702737553</c:v>
                </c:pt>
                <c:pt idx="22">
                  <c:v>0.10516695485343826</c:v>
                </c:pt>
                <c:pt idx="23">
                  <c:v>9.543670790800092E-2</c:v>
                </c:pt>
                <c:pt idx="24">
                  <c:v>0.10455816605898818</c:v>
                </c:pt>
                <c:pt idx="25">
                  <c:v>0.13008220029913647</c:v>
                </c:pt>
                <c:pt idx="26">
                  <c:v>0.12480490429573333</c:v>
                </c:pt>
                <c:pt idx="27">
                  <c:v>0.12557163271259023</c:v>
                </c:pt>
                <c:pt idx="28">
                  <c:v>0.12520394581815214</c:v>
                </c:pt>
                <c:pt idx="29">
                  <c:v>0.12906947401159999</c:v>
                </c:pt>
                <c:pt idx="30">
                  <c:v>0.12896594296273603</c:v>
                </c:pt>
                <c:pt idx="31">
                  <c:v>0.13622397196726135</c:v>
                </c:pt>
                <c:pt idx="32">
                  <c:v>0.13188261194069989</c:v>
                </c:pt>
                <c:pt idx="33">
                  <c:v>0.1411713650697034</c:v>
                </c:pt>
                <c:pt idx="34">
                  <c:v>0.15160598382408272</c:v>
                </c:pt>
                <c:pt idx="35">
                  <c:v>0.1425443336535856</c:v>
                </c:pt>
                <c:pt idx="36">
                  <c:v>0.13642493896168861</c:v>
                </c:pt>
                <c:pt idx="37">
                  <c:v>0.15887882264159803</c:v>
                </c:pt>
                <c:pt idx="38">
                  <c:v>0.14604471663295637</c:v>
                </c:pt>
                <c:pt idx="39">
                  <c:v>0.12464029828258325</c:v>
                </c:pt>
                <c:pt idx="40">
                  <c:v>0.10315042376809899</c:v>
                </c:pt>
                <c:pt idx="41">
                  <c:v>9.958779099518969E-2</c:v>
                </c:pt>
                <c:pt idx="42">
                  <c:v>0.1050096181091259</c:v>
                </c:pt>
                <c:pt idx="43">
                  <c:v>0.11060996694167169</c:v>
                </c:pt>
                <c:pt idx="44">
                  <c:v>0.10559339978306932</c:v>
                </c:pt>
                <c:pt idx="45">
                  <c:v>0.10840150781349694</c:v>
                </c:pt>
                <c:pt idx="46">
                  <c:v>0.11014396288778118</c:v>
                </c:pt>
                <c:pt idx="47">
                  <c:v>0.10550561563672524</c:v>
                </c:pt>
                <c:pt idx="48">
                  <c:v>7.4286484265852326E-2</c:v>
                </c:pt>
                <c:pt idx="49">
                  <c:v>0.10302835151820493</c:v>
                </c:pt>
                <c:pt idx="50">
                  <c:v>9.7672778999158841E-2</c:v>
                </c:pt>
                <c:pt idx="51">
                  <c:v>9.8374119407676208E-2</c:v>
                </c:pt>
                <c:pt idx="52">
                  <c:v>9.33982318292116E-2</c:v>
                </c:pt>
                <c:pt idx="53">
                  <c:v>9.2080851738611413E-2</c:v>
                </c:pt>
                <c:pt idx="54">
                  <c:v>8.4313526540196845E-2</c:v>
                </c:pt>
                <c:pt idx="55">
                  <c:v>0.10611506527646197</c:v>
                </c:pt>
                <c:pt idx="56">
                  <c:v>9.9549382460680361E-2</c:v>
                </c:pt>
                <c:pt idx="57">
                  <c:v>9.0456413592752472E-2</c:v>
                </c:pt>
                <c:pt idx="58">
                  <c:v>9.0366616803280952E-2</c:v>
                </c:pt>
                <c:pt idx="59">
                  <c:v>8.732684689716122E-2</c:v>
                </c:pt>
                <c:pt idx="60">
                  <c:v>7.8118896032023669E-2</c:v>
                </c:pt>
                <c:pt idx="61">
                  <c:v>0.10301708456206636</c:v>
                </c:pt>
                <c:pt idx="62">
                  <c:v>0.10292934318392198</c:v>
                </c:pt>
                <c:pt idx="63">
                  <c:v>0.10689042831692924</c:v>
                </c:pt>
                <c:pt idx="64">
                  <c:v>0.1098229667433662</c:v>
                </c:pt>
                <c:pt idx="65">
                  <c:v>0.10281480965204728</c:v>
                </c:pt>
                <c:pt idx="66">
                  <c:v>9.6831836658585524E-2</c:v>
                </c:pt>
                <c:pt idx="67">
                  <c:v>0.12182640215353402</c:v>
                </c:pt>
                <c:pt idx="68">
                  <c:v>0.12499578436257566</c:v>
                </c:pt>
                <c:pt idx="69">
                  <c:v>0.12677540116183555</c:v>
                </c:pt>
                <c:pt idx="70">
                  <c:v>0.12761225414176042</c:v>
                </c:pt>
                <c:pt idx="71">
                  <c:v>0.12724998568296733</c:v>
                </c:pt>
                <c:pt idx="72">
                  <c:v>0.10883094078802262</c:v>
                </c:pt>
                <c:pt idx="73">
                  <c:v>0.13311273088228498</c:v>
                </c:pt>
                <c:pt idx="74">
                  <c:v>0.13027367509831689</c:v>
                </c:pt>
                <c:pt idx="75">
                  <c:v>0.13574109236585052</c:v>
                </c:pt>
                <c:pt idx="76">
                  <c:v>0.13833065908203648</c:v>
                </c:pt>
                <c:pt idx="77">
                  <c:v>0.14219636378521522</c:v>
                </c:pt>
                <c:pt idx="78">
                  <c:v>0.13131085106782367</c:v>
                </c:pt>
                <c:pt idx="79">
                  <c:v>0.14012248530394228</c:v>
                </c:pt>
                <c:pt idx="80">
                  <c:v>0.13251558987106921</c:v>
                </c:pt>
                <c:pt idx="81">
                  <c:v>0.13131498925486965</c:v>
                </c:pt>
                <c:pt idx="82">
                  <c:v>0.12934451013276707</c:v>
                </c:pt>
                <c:pt idx="83">
                  <c:v>0.1184962285597308</c:v>
                </c:pt>
                <c:pt idx="84">
                  <c:v>9.9169422300676685E-2</c:v>
                </c:pt>
                <c:pt idx="85">
                  <c:v>0.12709800980750977</c:v>
                </c:pt>
                <c:pt idx="86">
                  <c:v>0.11909149134716161</c:v>
                </c:pt>
                <c:pt idx="87">
                  <c:v>0.1188852161922383</c:v>
                </c:pt>
                <c:pt idx="88">
                  <c:v>0.12830293015693922</c:v>
                </c:pt>
                <c:pt idx="89">
                  <c:v>0.12000055467727122</c:v>
                </c:pt>
                <c:pt idx="90">
                  <c:v>0.11387781643787628</c:v>
                </c:pt>
                <c:pt idx="91">
                  <c:v>0.12582236704595018</c:v>
                </c:pt>
                <c:pt idx="92">
                  <c:v>0.133367070624167</c:v>
                </c:pt>
                <c:pt idx="93">
                  <c:v>0.14503747457377733</c:v>
                </c:pt>
                <c:pt idx="94">
                  <c:v>0.15524822410208369</c:v>
                </c:pt>
                <c:pt idx="95">
                  <c:v>0.15219104915402437</c:v>
                </c:pt>
                <c:pt idx="96">
                  <c:v>0.14000160505829692</c:v>
                </c:pt>
                <c:pt idx="97">
                  <c:v>0.15838101530379417</c:v>
                </c:pt>
                <c:pt idx="98">
                  <c:v>0.15469468878753503</c:v>
                </c:pt>
                <c:pt idx="99">
                  <c:v>0.14810950546059701</c:v>
                </c:pt>
                <c:pt idx="100">
                  <c:v>0.14483662420775315</c:v>
                </c:pt>
                <c:pt idx="101">
                  <c:v>0.14795472036091079</c:v>
                </c:pt>
                <c:pt idx="102">
                  <c:v>0.14111770958556849</c:v>
                </c:pt>
                <c:pt idx="103">
                  <c:v>0.15220316645143808</c:v>
                </c:pt>
                <c:pt idx="104">
                  <c:v>0.14627309368494176</c:v>
                </c:pt>
                <c:pt idx="105">
                  <c:v>0.14349650439230768</c:v>
                </c:pt>
                <c:pt idx="106">
                  <c:v>0.16200896980922644</c:v>
                </c:pt>
                <c:pt idx="107">
                  <c:v>0.15457358677963948</c:v>
                </c:pt>
                <c:pt idx="108">
                  <c:v>0.15232025360976809</c:v>
                </c:pt>
                <c:pt idx="109">
                  <c:v>0.17110461396039811</c:v>
                </c:pt>
                <c:pt idx="110">
                  <c:v>0.16250130466333337</c:v>
                </c:pt>
                <c:pt idx="111">
                  <c:v>0.15097623210090824</c:v>
                </c:pt>
                <c:pt idx="112">
                  <c:v>0.17074453422615637</c:v>
                </c:pt>
                <c:pt idx="113">
                  <c:v>0.16786990200658111</c:v>
                </c:pt>
                <c:pt idx="114">
                  <c:v>0.15813998366102316</c:v>
                </c:pt>
                <c:pt idx="115">
                  <c:v>0.17292408791286881</c:v>
                </c:pt>
                <c:pt idx="116">
                  <c:v>0.18054673693211781</c:v>
                </c:pt>
                <c:pt idx="117">
                  <c:v>0.17397920432433073</c:v>
                </c:pt>
                <c:pt idx="118">
                  <c:v>0.17600349897432641</c:v>
                </c:pt>
                <c:pt idx="119">
                  <c:v>0.17795109004544485</c:v>
                </c:pt>
                <c:pt idx="120">
                  <c:v>0.16713734111580048</c:v>
                </c:pt>
                <c:pt idx="121">
                  <c:v>0.18138639422398936</c:v>
                </c:pt>
                <c:pt idx="122">
                  <c:v>0.1759128269851514</c:v>
                </c:pt>
                <c:pt idx="123">
                  <c:v>0.17121731802647461</c:v>
                </c:pt>
                <c:pt idx="124">
                  <c:v>0.17220490285171594</c:v>
                </c:pt>
                <c:pt idx="125">
                  <c:v>0.1823288130152704</c:v>
                </c:pt>
                <c:pt idx="126">
                  <c:v>0.17134951806459703</c:v>
                </c:pt>
                <c:pt idx="127">
                  <c:v>0.1828237922598957</c:v>
                </c:pt>
                <c:pt idx="128">
                  <c:v>0.1790255754982524</c:v>
                </c:pt>
                <c:pt idx="129">
                  <c:v>0.17711405957459492</c:v>
                </c:pt>
                <c:pt idx="130">
                  <c:v>0.18113503753806956</c:v>
                </c:pt>
                <c:pt idx="131">
                  <c:v>0.17368819558772722</c:v>
                </c:pt>
                <c:pt idx="132">
                  <c:v>0.16249699000728118</c:v>
                </c:pt>
                <c:pt idx="133">
                  <c:v>0.1757522840276757</c:v>
                </c:pt>
                <c:pt idx="134">
                  <c:v>0.17391093953770395</c:v>
                </c:pt>
                <c:pt idx="135">
                  <c:v>0.16844395039284091</c:v>
                </c:pt>
                <c:pt idx="136">
                  <c:v>0.17147060811777559</c:v>
                </c:pt>
                <c:pt idx="137">
                  <c:v>0.17408532786773714</c:v>
                </c:pt>
                <c:pt idx="138">
                  <c:v>0.17141144366914865</c:v>
                </c:pt>
                <c:pt idx="139">
                  <c:v>0.17633694482678713</c:v>
                </c:pt>
                <c:pt idx="140">
                  <c:v>0.1730943837474474</c:v>
                </c:pt>
                <c:pt idx="141">
                  <c:v>0.17746548409412213</c:v>
                </c:pt>
                <c:pt idx="142">
                  <c:v>0.17782587274554518</c:v>
                </c:pt>
                <c:pt idx="143">
                  <c:v>0.17426078994478295</c:v>
                </c:pt>
                <c:pt idx="144">
                  <c:v>0.16526225856437007</c:v>
                </c:pt>
                <c:pt idx="145">
                  <c:v>0.18064326576337708</c:v>
                </c:pt>
                <c:pt idx="146">
                  <c:v>0.17409037613491843</c:v>
                </c:pt>
                <c:pt idx="147">
                  <c:v>0.17921373436598007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584672"/>
        <c:axId val="343585232"/>
      </c:lineChart>
      <c:dateAx>
        <c:axId val="343584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43585232"/>
        <c:crosses val="autoZero"/>
        <c:auto val="1"/>
        <c:lblOffset val="100"/>
        <c:baseTimeUnit val="months"/>
      </c:dateAx>
      <c:valAx>
        <c:axId val="343585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43584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63719320503112E-2"/>
          <c:y val="0.87589368056029548"/>
          <c:w val="0.85916179269141235"/>
          <c:h val="5.8929415465812145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000" b="1" cap="all" baseline="0">
                <a:latin typeface="+mj-lt"/>
              </a:rPr>
              <a:t>Gráfico 16. Gasto discricionário da União (R$ Bilhões, preços de mar/19)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166619531726775E-2"/>
          <c:y val="9.6471234274906476E-2"/>
          <c:w val="0.89727788279773157"/>
          <c:h val="0.7424925151442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5D89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BD534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'Gráfico 16'!$B$4:$J$4</c:f>
              <c:numCache>
                <c:formatCode>#,##0.00</c:formatCode>
                <c:ptCount val="9"/>
                <c:pt idx="0">
                  <c:v>145170.76451785897</c:v>
                </c:pt>
                <c:pt idx="1">
                  <c:v>159387.37897165722</c:v>
                </c:pt>
                <c:pt idx="2">
                  <c:v>171026.31300742822</c:v>
                </c:pt>
                <c:pt idx="3">
                  <c:v>190580.54441298757</c:v>
                </c:pt>
                <c:pt idx="4">
                  <c:v>151575.40035531789</c:v>
                </c:pt>
                <c:pt idx="5">
                  <c:v>155760.75860885566</c:v>
                </c:pt>
                <c:pt idx="6">
                  <c:v>123948.35403964795</c:v>
                </c:pt>
                <c:pt idx="7">
                  <c:v>132316.54022318395</c:v>
                </c:pt>
                <c:pt idx="8">
                  <c:v>101061.76663210228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1104"/>
        <c:axId val="344461664"/>
      </c:barChart>
      <c:catAx>
        <c:axId val="3444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461664"/>
        <c:crosses val="autoZero"/>
        <c:auto val="1"/>
        <c:lblAlgn val="ctr"/>
        <c:lblOffset val="100"/>
        <c:noMultiLvlLbl val="0"/>
      </c:catAx>
      <c:valAx>
        <c:axId val="3444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461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PT" sz="1000" b="1">
                <a:effectLst/>
                <a:latin typeface="+mj-lt"/>
              </a:rPr>
              <a:t>GRÁFICO 17. EVOLUÇÃO</a:t>
            </a:r>
            <a:r>
              <a:rPr lang="pt-PT" sz="1000" b="1" baseline="0">
                <a:effectLst/>
                <a:latin typeface="+mj-lt"/>
              </a:rPr>
              <a:t> DE GASTOS SELECIONADOS NO CENÁRIO BASE DA IFI (% DO PIB)</a:t>
            </a:r>
            <a:r>
              <a:rPr lang="pt-PT" sz="1000" b="1">
                <a:effectLst/>
                <a:latin typeface="+mj-lt"/>
              </a:rPr>
              <a:t>	</a:t>
            </a:r>
            <a:endParaRPr lang="pt-BR" sz="1000" b="1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8867609591410928"/>
          <c:y val="2.131233595800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609478134604901E-2"/>
          <c:y val="0.1542013888888889"/>
          <c:w val="0.90279424496021765"/>
          <c:h val="0.644154910323709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17'!$A$4</c:f>
              <c:strCache>
                <c:ptCount val="1"/>
                <c:pt idx="0">
                  <c:v>Previdência (RGPS)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755324418028726E-2"/>
                  <c:y val="-6.9565217391304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1486906347092763E-2"/>
                  <c:y val="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9717682020802376E-2"/>
                  <c:y val="6.956521739130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17'!$B$3:$R$3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17'!$B$4:$R$4</c:f>
              <c:numCache>
                <c:formatCode>#,##0.0</c:formatCode>
                <c:ptCount val="17"/>
                <c:pt idx="0">
                  <c:v>6.8213264359954753</c:v>
                </c:pt>
                <c:pt idx="1">
                  <c:v>7.2732753839384214</c:v>
                </c:pt>
                <c:pt idx="2">
                  <c:v>8.1036327391471961</c:v>
                </c:pt>
                <c:pt idx="3">
                  <c:v>8.5024138301462475</c:v>
                </c:pt>
                <c:pt idx="4">
                  <c:v>8.5883760356656254</c:v>
                </c:pt>
                <c:pt idx="5">
                  <c:v>8.6</c:v>
                </c:pt>
                <c:pt idx="6">
                  <c:v>8.8391883925000325</c:v>
                </c:pt>
                <c:pt idx="7">
                  <c:v>8.8762122704286579</c:v>
                </c:pt>
                <c:pt idx="8">
                  <c:v>8.9000766479347231</c:v>
                </c:pt>
                <c:pt idx="9">
                  <c:v>8.8875996666005648</c:v>
                </c:pt>
                <c:pt idx="10">
                  <c:v>8.8812585863023585</c:v>
                </c:pt>
                <c:pt idx="11">
                  <c:v>8.8942340199204182</c:v>
                </c:pt>
                <c:pt idx="12">
                  <c:v>8.9108421169230301</c:v>
                </c:pt>
                <c:pt idx="13">
                  <c:v>8.938140567700648</c:v>
                </c:pt>
                <c:pt idx="14">
                  <c:v>8.9943649299239308</c:v>
                </c:pt>
                <c:pt idx="15">
                  <c:v>9.0602807106795442</c:v>
                </c:pt>
                <c:pt idx="16">
                  <c:v>9.1602349045403919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17'!$A$5</c:f>
              <c:strCache>
                <c:ptCount val="1"/>
                <c:pt idx="0">
                  <c:v>Pessoal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732800710164226E-2"/>
                  <c:y val="-4.018264840182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0181979582778518E-2"/>
                  <c:y val="-8.0365296803653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508211273857213E-2"/>
                  <c:y val="-6.5753424657534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17'!$B$3:$R$3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17'!$B$5:$R$5</c:f>
              <c:numCache>
                <c:formatCode>#,##0.0</c:formatCode>
                <c:ptCount val="17"/>
                <c:pt idx="0">
                  <c:v>3.8480229746037034</c:v>
                </c:pt>
                <c:pt idx="1">
                  <c:v>3.9777767967239321</c:v>
                </c:pt>
                <c:pt idx="2">
                  <c:v>4.1146226015504519</c:v>
                </c:pt>
                <c:pt idx="3">
                  <c:v>4.3339627190264567</c:v>
                </c:pt>
                <c:pt idx="4">
                  <c:v>4.3649527342824923</c:v>
                </c:pt>
                <c:pt idx="5">
                  <c:v>4.3769390819075094</c:v>
                </c:pt>
                <c:pt idx="6">
                  <c:v>4.2884638809603386</c:v>
                </c:pt>
                <c:pt idx="7">
                  <c:v>4.1876579181384317</c:v>
                </c:pt>
                <c:pt idx="8">
                  <c:v>4.1004787705245027</c:v>
                </c:pt>
                <c:pt idx="9">
                  <c:v>3.852352850607482</c:v>
                </c:pt>
                <c:pt idx="10">
                  <c:v>3.619400063069806</c:v>
                </c:pt>
                <c:pt idx="11">
                  <c:v>3.4000707949522604</c:v>
                </c:pt>
                <c:pt idx="12">
                  <c:v>3.1927817057076013</c:v>
                </c:pt>
                <c:pt idx="13">
                  <c:v>2.9973227817799009</c:v>
                </c:pt>
                <c:pt idx="14">
                  <c:v>2.8130754402590075</c:v>
                </c:pt>
                <c:pt idx="15">
                  <c:v>2.6392586591183753</c:v>
                </c:pt>
                <c:pt idx="16">
                  <c:v>2.4752047502674723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17'!$A$6</c:f>
              <c:strCache>
                <c:ptCount val="1"/>
                <c:pt idx="0">
                  <c:v>Discricionárias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957390146471372E-2"/>
                  <c:y val="5.8447488584474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4385264092321478E-2"/>
                  <c:y val="-5.8447488584474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3262316910785618E-2"/>
                  <c:y val="-6.2100456621004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17'!$B$3:$R$3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17'!$B$6:$R$6</c:f>
              <c:numCache>
                <c:formatCode>#,##0.0</c:formatCode>
                <c:ptCount val="17"/>
                <c:pt idx="0">
                  <c:v>2.5162436246303153</c:v>
                </c:pt>
                <c:pt idx="1">
                  <c:v>2.1095620811575144</c:v>
                </c:pt>
                <c:pt idx="2">
                  <c:v>2.2557547859987319</c:v>
                </c:pt>
                <c:pt idx="3">
                  <c:v>1.7761752691311332</c:v>
                </c:pt>
                <c:pt idx="4">
                  <c:v>1.8869379881048582</c:v>
                </c:pt>
                <c:pt idx="5">
                  <c:v>1.4256634996628801</c:v>
                </c:pt>
                <c:pt idx="6">
                  <c:v>0.9695120975668915</c:v>
                </c:pt>
                <c:pt idx="7">
                  <c:v>0.9421145957936613</c:v>
                </c:pt>
                <c:pt idx="8">
                  <c:v>0.9180110976560365</c:v>
                </c:pt>
                <c:pt idx="9">
                  <c:v>0.89573288257724026</c:v>
                </c:pt>
                <c:pt idx="10">
                  <c:v>0.87340542113841146</c:v>
                </c:pt>
                <c:pt idx="11">
                  <c:v>0.8510233054065206</c:v>
                </c:pt>
                <c:pt idx="12">
                  <c:v>0.8286435440106672</c:v>
                </c:pt>
                <c:pt idx="13">
                  <c:v>0.80656130451108465</c:v>
                </c:pt>
                <c:pt idx="14">
                  <c:v>0.78473179750013289</c:v>
                </c:pt>
                <c:pt idx="15">
                  <c:v>0.76316472883119191</c:v>
                </c:pt>
                <c:pt idx="16">
                  <c:v>0.7418311999021876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465024"/>
        <c:axId val="344465584"/>
      </c:lineChart>
      <c:catAx>
        <c:axId val="34446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465584"/>
        <c:crosses val="autoZero"/>
        <c:auto val="1"/>
        <c:lblAlgn val="ctr"/>
        <c:lblOffset val="100"/>
        <c:noMultiLvlLbl val="0"/>
      </c:catAx>
      <c:valAx>
        <c:axId val="34446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46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78442419828412"/>
          <c:y val="0.87890583989501314"/>
          <c:w val="0.61843115160343176"/>
          <c:h val="5.85941601049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PT" sz="1000" b="1" cap="all">
                <a:effectLst/>
                <a:latin typeface="+mj-lt"/>
              </a:rPr>
              <a:t>Gráfico 18. previdência - RGPS (% do PIB)</a:t>
            </a:r>
            <a:endParaRPr lang="pt-BR" sz="1000" b="1" cap="all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34053342995335445"/>
          <c:y val="1.8622106157973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51598876037258E-2"/>
          <c:y val="9.2562940805583666E-2"/>
          <c:w val="0.91492587923447455"/>
          <c:h val="0.70983189363163823"/>
        </c:manualLayout>
      </c:layout>
      <c:lineChart>
        <c:grouping val="standard"/>
        <c:varyColors val="0"/>
        <c:ser>
          <c:idx val="1"/>
          <c:order val="0"/>
          <c:tx>
            <c:strRef>
              <c:f>'Gráfico 18'!$A$4</c:f>
              <c:strCache>
                <c:ptCount val="1"/>
                <c:pt idx="0">
                  <c:v>Cenário otimista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18'!$B$3:$R$3</c:f>
              <c:strCach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strCache>
            </c:strRef>
          </c:cat>
          <c:val>
            <c:numRef>
              <c:f>'Gráfico 18'!$B$4:$R$4</c:f>
              <c:numCache>
                <c:formatCode>#,##0.0</c:formatCode>
                <c:ptCount val="17"/>
                <c:pt idx="0">
                  <c:v>6.8213264359954753</c:v>
                </c:pt>
                <c:pt idx="1">
                  <c:v>7.2732753839384214</c:v>
                </c:pt>
                <c:pt idx="2">
                  <c:v>8.1036327391471961</c:v>
                </c:pt>
                <c:pt idx="3">
                  <c:v>8.5024138301462475</c:v>
                </c:pt>
                <c:pt idx="4">
                  <c:v>8.5883760356656254</c:v>
                </c:pt>
                <c:pt idx="5">
                  <c:v>8.6</c:v>
                </c:pt>
                <c:pt idx="6">
                  <c:v>8.8300847153919317</c:v>
                </c:pt>
                <c:pt idx="7">
                  <c:v>8.8470371519367941</c:v>
                </c:pt>
                <c:pt idx="8">
                  <c:v>8.8387645013841514</c:v>
                </c:pt>
                <c:pt idx="9">
                  <c:v>8.7830310147251698</c:v>
                </c:pt>
                <c:pt idx="10">
                  <c:v>8.7330411698028154</c:v>
                </c:pt>
                <c:pt idx="11">
                  <c:v>8.7055706790109841</c:v>
                </c:pt>
                <c:pt idx="12">
                  <c:v>8.6811897032833389</c:v>
                </c:pt>
                <c:pt idx="13">
                  <c:v>8.6686601115541677</c:v>
                </c:pt>
                <c:pt idx="14">
                  <c:v>8.6908065025505064</c:v>
                </c:pt>
                <c:pt idx="15">
                  <c:v>8.7235573605402923</c:v>
                </c:pt>
                <c:pt idx="16">
                  <c:v>8.811852012878246</c:v>
                </c:pt>
              </c:numCache>
            </c:numRef>
          </c:val>
          <c:smooth val="0"/>
          <c:extLst/>
        </c:ser>
        <c:ser>
          <c:idx val="0"/>
          <c:order val="1"/>
          <c:tx>
            <c:strRef>
              <c:f>'Gráfico 18'!$A$5</c:f>
              <c:strCache>
                <c:ptCount val="1"/>
                <c:pt idx="0">
                  <c:v>Cenário base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18'!$B$3:$R$3</c:f>
              <c:strCach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strCache>
            </c:strRef>
          </c:cat>
          <c:val>
            <c:numRef>
              <c:f>'Gráfico 18'!$B$5:$R$5</c:f>
              <c:numCache>
                <c:formatCode>#,##0.0</c:formatCode>
                <c:ptCount val="17"/>
                <c:pt idx="0">
                  <c:v>6.8213264359954753</c:v>
                </c:pt>
                <c:pt idx="1">
                  <c:v>7.2732753839384214</c:v>
                </c:pt>
                <c:pt idx="2">
                  <c:v>8.1036327391471961</c:v>
                </c:pt>
                <c:pt idx="3">
                  <c:v>8.5024138301462475</c:v>
                </c:pt>
                <c:pt idx="4">
                  <c:v>8.5883760356656254</c:v>
                </c:pt>
                <c:pt idx="5">
                  <c:v>8.6</c:v>
                </c:pt>
                <c:pt idx="6">
                  <c:v>8.8391883925000325</c:v>
                </c:pt>
                <c:pt idx="7">
                  <c:v>8.8762122704286579</c:v>
                </c:pt>
                <c:pt idx="8">
                  <c:v>8.9000766479347231</c:v>
                </c:pt>
                <c:pt idx="9">
                  <c:v>8.8875996666005648</c:v>
                </c:pt>
                <c:pt idx="10">
                  <c:v>8.8812585863023585</c:v>
                </c:pt>
                <c:pt idx="11">
                  <c:v>8.8942340199204182</c:v>
                </c:pt>
                <c:pt idx="12">
                  <c:v>8.9108421169230301</c:v>
                </c:pt>
                <c:pt idx="13">
                  <c:v>8.938140567700648</c:v>
                </c:pt>
                <c:pt idx="14">
                  <c:v>8.9943649299239308</c:v>
                </c:pt>
                <c:pt idx="15">
                  <c:v>9.0602807106795442</c:v>
                </c:pt>
                <c:pt idx="16">
                  <c:v>9.1602349045403919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'Gráfico 18'!$A$6</c:f>
              <c:strCache>
                <c:ptCount val="1"/>
                <c:pt idx="0">
                  <c:v>Cenário pessimista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1.2384584751333694E-2"/>
                  <c:y val="7.8711214703312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18'!$B$3:$R$3</c:f>
              <c:strCach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strCache>
            </c:strRef>
          </c:cat>
          <c:val>
            <c:numRef>
              <c:f>'Gráfico 18'!$B$6:$R$6</c:f>
              <c:numCache>
                <c:formatCode>#,##0.0</c:formatCode>
                <c:ptCount val="17"/>
                <c:pt idx="0">
                  <c:v>6.8213264359954753</c:v>
                </c:pt>
                <c:pt idx="1">
                  <c:v>7.2732753839384214</c:v>
                </c:pt>
                <c:pt idx="2">
                  <c:v>8.1036327391471961</c:v>
                </c:pt>
                <c:pt idx="3">
                  <c:v>8.5024138301462475</c:v>
                </c:pt>
                <c:pt idx="4">
                  <c:v>8.5883760356656254</c:v>
                </c:pt>
                <c:pt idx="5">
                  <c:v>8.6</c:v>
                </c:pt>
                <c:pt idx="6">
                  <c:v>8.857395746716227</c:v>
                </c:pt>
                <c:pt idx="7">
                  <c:v>8.9345625074123838</c:v>
                </c:pt>
                <c:pt idx="8">
                  <c:v>9.0227009410358665</c:v>
                </c:pt>
                <c:pt idx="9">
                  <c:v>9.0967369703513565</c:v>
                </c:pt>
                <c:pt idx="10">
                  <c:v>9.177693419301443</c:v>
                </c:pt>
                <c:pt idx="11">
                  <c:v>9.2715607017392934</c:v>
                </c:pt>
                <c:pt idx="12">
                  <c:v>9.3701469442024141</c:v>
                </c:pt>
                <c:pt idx="13">
                  <c:v>9.4771014799936069</c:v>
                </c:pt>
                <c:pt idx="14">
                  <c:v>9.6014817846707796</c:v>
                </c:pt>
                <c:pt idx="15">
                  <c:v>9.7337274109580498</c:v>
                </c:pt>
                <c:pt idx="16">
                  <c:v>9.8944020208109809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469504"/>
        <c:axId val="344470064"/>
      </c:lineChart>
      <c:catAx>
        <c:axId val="344469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344470064"/>
        <c:crosses val="autoZero"/>
        <c:auto val="1"/>
        <c:lblAlgn val="ctr"/>
        <c:lblOffset val="100"/>
        <c:noMultiLvlLbl val="0"/>
      </c:catAx>
      <c:valAx>
        <c:axId val="344470064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3444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0617800510803"/>
          <c:y val="0.88165046595036767"/>
          <c:w val="0.62124424599726391"/>
          <c:h val="7.2939119341925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PT" sz="1000" b="1" cap="all" baseline="0">
                <a:latin typeface="+mj-lt"/>
              </a:rPr>
              <a:t>Gráfico 19. Resultado primário nos diferentes cenários (% do PIB)</a:t>
            </a:r>
            <a:endParaRPr lang="pt-BR" sz="1000" b="1" cap="all" baseline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0804656543829407E-2"/>
          <c:y val="9.1401309481676379E-2"/>
          <c:w val="0.94471825746041449"/>
          <c:h val="0.73327179740116377"/>
        </c:manualLayout>
      </c:layout>
      <c:lineChart>
        <c:grouping val="standard"/>
        <c:varyColors val="0"/>
        <c:ser>
          <c:idx val="2"/>
          <c:order val="0"/>
          <c:tx>
            <c:strRef>
              <c:f>'Gráfico 19'!$A$6</c:f>
              <c:strCache>
                <c:ptCount val="1"/>
                <c:pt idx="0">
                  <c:v>Cenário pessimista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strRef>
              <c:f>'Gráfico 19'!$B$3:$R$3</c:f>
              <c:strCach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strCache>
            </c:strRef>
          </c:cat>
          <c:val>
            <c:numRef>
              <c:f>'Gráfico 19'!$B$6:$R$6</c:f>
              <c:numCache>
                <c:formatCode>#,##0.0</c:formatCode>
                <c:ptCount val="17"/>
                <c:pt idx="0">
                  <c:v>-0.40634356106617209</c:v>
                </c:pt>
                <c:pt idx="1">
                  <c:v>-2.0097816438097542</c:v>
                </c:pt>
                <c:pt idx="2">
                  <c:v>-2.57332614643911</c:v>
                </c:pt>
                <c:pt idx="3">
                  <c:v>-1.8960096008221656</c:v>
                </c:pt>
                <c:pt idx="4">
                  <c:v>-1.7608168395872332</c:v>
                </c:pt>
                <c:pt idx="5">
                  <c:v>-1.9067669226384496</c:v>
                </c:pt>
                <c:pt idx="6">
                  <c:v>-1.5863571762811051</c:v>
                </c:pt>
                <c:pt idx="7">
                  <c:v>-1.3991899696164296</c:v>
                </c:pt>
                <c:pt idx="8">
                  <c:v>-0.94865128229678908</c:v>
                </c:pt>
                <c:pt idx="9">
                  <c:v>-0.60919365059440189</c:v>
                </c:pt>
                <c:pt idx="10">
                  <c:v>-0.34679289370760946</c:v>
                </c:pt>
                <c:pt idx="11">
                  <c:v>-8.041959446316492E-2</c:v>
                </c:pt>
                <c:pt idx="12">
                  <c:v>0.11944129679124355</c:v>
                </c:pt>
                <c:pt idx="13">
                  <c:v>0.33260619998685403</c:v>
                </c:pt>
                <c:pt idx="14">
                  <c:v>0.44886744964787112</c:v>
                </c:pt>
                <c:pt idx="15">
                  <c:v>0.61896181038250631</c:v>
                </c:pt>
                <c:pt idx="16">
                  <c:v>0.66942607118675135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19'!$A$5</c:f>
              <c:strCache>
                <c:ptCount val="1"/>
                <c:pt idx="0">
                  <c:v>Cenário base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'Gráfico 19'!$B$3:$R$3</c:f>
              <c:strCach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strCache>
            </c:strRef>
          </c:cat>
          <c:val>
            <c:numRef>
              <c:f>'Gráfico 19'!$B$5:$R$5</c:f>
              <c:numCache>
                <c:formatCode>#,##0.0</c:formatCode>
                <c:ptCount val="17"/>
                <c:pt idx="0">
                  <c:v>-0.40634356106617209</c:v>
                </c:pt>
                <c:pt idx="1">
                  <c:v>-2.0097816438097542</c:v>
                </c:pt>
                <c:pt idx="2">
                  <c:v>-2.57332614643911</c:v>
                </c:pt>
                <c:pt idx="3">
                  <c:v>-1.8960096008221656</c:v>
                </c:pt>
                <c:pt idx="4">
                  <c:v>-1.7608168395872332</c:v>
                </c:pt>
                <c:pt idx="5">
                  <c:v>-1.9093014469988518</c:v>
                </c:pt>
                <c:pt idx="6">
                  <c:v>-1.5949528717395922</c:v>
                </c:pt>
                <c:pt idx="7">
                  <c:v>-1.3125855789968381</c:v>
                </c:pt>
                <c:pt idx="8">
                  <c:v>-1.1134983894177342</c:v>
                </c:pt>
                <c:pt idx="9">
                  <c:v>-0.67788616298168636</c:v>
                </c:pt>
                <c:pt idx="10">
                  <c:v>-0.36190551061081072</c:v>
                </c:pt>
                <c:pt idx="11">
                  <c:v>-3.3976913260521817E-2</c:v>
                </c:pt>
                <c:pt idx="12">
                  <c:v>0.23309815646032594</c:v>
                </c:pt>
                <c:pt idx="13">
                  <c:v>0.52126686206889328</c:v>
                </c:pt>
                <c:pt idx="14">
                  <c:v>0.72804328088467107</c:v>
                </c:pt>
                <c:pt idx="15">
                  <c:v>0.95480701993774109</c:v>
                </c:pt>
                <c:pt idx="16">
                  <c:v>1.0969163339492769</c:v>
                </c:pt>
              </c:numCache>
            </c:numRef>
          </c:val>
          <c:smooth val="0"/>
          <c:extLst/>
        </c:ser>
        <c:ser>
          <c:idx val="1"/>
          <c:order val="2"/>
          <c:tx>
            <c:strRef>
              <c:f>'Gráfico 19'!$A$4</c:f>
              <c:strCache>
                <c:ptCount val="1"/>
                <c:pt idx="0">
                  <c:v>Cenário otimista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19'!$B$3:$R$3</c:f>
              <c:strCach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strCache>
            </c:strRef>
          </c:cat>
          <c:val>
            <c:numRef>
              <c:f>'Gráfico 19'!$B$4:$R$4</c:f>
              <c:numCache>
                <c:formatCode>#,##0.0</c:formatCode>
                <c:ptCount val="17"/>
                <c:pt idx="0">
                  <c:v>-0.40634356106617209</c:v>
                </c:pt>
                <c:pt idx="1">
                  <c:v>-2.0097816438097542</c:v>
                </c:pt>
                <c:pt idx="2">
                  <c:v>-2.57332614643911</c:v>
                </c:pt>
                <c:pt idx="3">
                  <c:v>-1.8960096008221656</c:v>
                </c:pt>
                <c:pt idx="4">
                  <c:v>-1.7608168395872332</c:v>
                </c:pt>
                <c:pt idx="5">
                  <c:v>-1.4866445621968531</c:v>
                </c:pt>
                <c:pt idx="6">
                  <c:v>-1.5846244495902373</c:v>
                </c:pt>
                <c:pt idx="7">
                  <c:v>-1.1757800538508671</c:v>
                </c:pt>
                <c:pt idx="8">
                  <c:v>-0.73730101678009152</c:v>
                </c:pt>
                <c:pt idx="9">
                  <c:v>-0.24578060739282059</c:v>
                </c:pt>
                <c:pt idx="10">
                  <c:v>0.27371842079073483</c:v>
                </c:pt>
                <c:pt idx="11">
                  <c:v>0.68388221131617921</c:v>
                </c:pt>
                <c:pt idx="12">
                  <c:v>1.0341274024073182</c:v>
                </c:pt>
                <c:pt idx="13">
                  <c:v>1.4688305864722193</c:v>
                </c:pt>
                <c:pt idx="14">
                  <c:v>1.7170215066333538</c:v>
                </c:pt>
                <c:pt idx="15">
                  <c:v>2.0797675006413416</c:v>
                </c:pt>
                <c:pt idx="16">
                  <c:v>2.2379355453594907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473984"/>
        <c:axId val="344474544"/>
      </c:lineChart>
      <c:catAx>
        <c:axId val="34447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474544"/>
        <c:crosses val="autoZero"/>
        <c:auto val="1"/>
        <c:lblAlgn val="ctr"/>
        <c:lblOffset val="100"/>
        <c:noMultiLvlLbl val="0"/>
      </c:catAx>
      <c:valAx>
        <c:axId val="34447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47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76012162944624"/>
          <c:y val="0.88702425619616354"/>
          <c:w val="0.55562675412539753"/>
          <c:h val="5.35718169158397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88463143444365E-2"/>
          <c:y val="0.16594309239046495"/>
          <c:w val="0.86203726020131588"/>
          <c:h val="0.57723480759461521"/>
        </c:manualLayout>
      </c:layout>
      <c:lineChart>
        <c:grouping val="standard"/>
        <c:varyColors val="0"/>
        <c:ser>
          <c:idx val="0"/>
          <c:order val="0"/>
          <c:tx>
            <c:v>Produção industrial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'Gráfico 2'!$B$3:$BL$3</c:f>
              <c:strCache>
                <c:ptCount val="63"/>
                <c:pt idx="0">
                  <c:v>jan/14</c:v>
                </c:pt>
                <c:pt idx="1">
                  <c:v>fev/14</c:v>
                </c:pt>
                <c:pt idx="2">
                  <c:v>mar/14</c:v>
                </c:pt>
                <c:pt idx="3">
                  <c:v>abr/14</c:v>
                </c:pt>
                <c:pt idx="4">
                  <c:v>mai/14</c:v>
                </c:pt>
                <c:pt idx="5">
                  <c:v>jun/14</c:v>
                </c:pt>
                <c:pt idx="6">
                  <c:v>jul/14</c:v>
                </c:pt>
                <c:pt idx="7">
                  <c:v>ago/14</c:v>
                </c:pt>
                <c:pt idx="8">
                  <c:v>set/14</c:v>
                </c:pt>
                <c:pt idx="9">
                  <c:v>out/14</c:v>
                </c:pt>
                <c:pt idx="10">
                  <c:v>nov/14</c:v>
                </c:pt>
                <c:pt idx="11">
                  <c:v>dez/14</c:v>
                </c:pt>
                <c:pt idx="12">
                  <c:v>jan/15</c:v>
                </c:pt>
                <c:pt idx="13">
                  <c:v>fev/15</c:v>
                </c:pt>
                <c:pt idx="14">
                  <c:v>mar/15</c:v>
                </c:pt>
                <c:pt idx="15">
                  <c:v>abr/15</c:v>
                </c:pt>
                <c:pt idx="16">
                  <c:v>mai/15</c:v>
                </c:pt>
                <c:pt idx="17">
                  <c:v>jun/15</c:v>
                </c:pt>
                <c:pt idx="18">
                  <c:v>jul/15</c:v>
                </c:pt>
                <c:pt idx="19">
                  <c:v>ago/15</c:v>
                </c:pt>
                <c:pt idx="20">
                  <c:v>set/15</c:v>
                </c:pt>
                <c:pt idx="21">
                  <c:v>out/15</c:v>
                </c:pt>
                <c:pt idx="22">
                  <c:v>nov/15</c:v>
                </c:pt>
                <c:pt idx="23">
                  <c:v>dez/15</c:v>
                </c:pt>
                <c:pt idx="24">
                  <c:v>jan/16</c:v>
                </c:pt>
                <c:pt idx="25">
                  <c:v>fev/16</c:v>
                </c:pt>
                <c:pt idx="26">
                  <c:v>mar/16</c:v>
                </c:pt>
                <c:pt idx="27">
                  <c:v>abr/16</c:v>
                </c:pt>
                <c:pt idx="28">
                  <c:v>mai/16</c:v>
                </c:pt>
                <c:pt idx="29">
                  <c:v>jun/16</c:v>
                </c:pt>
                <c:pt idx="30">
                  <c:v>jul/16</c:v>
                </c:pt>
                <c:pt idx="31">
                  <c:v>ago/16</c:v>
                </c:pt>
                <c:pt idx="32">
                  <c:v>set/16</c:v>
                </c:pt>
                <c:pt idx="33">
                  <c:v>out/16</c:v>
                </c:pt>
                <c:pt idx="34">
                  <c:v>nov/16</c:v>
                </c:pt>
                <c:pt idx="35">
                  <c:v>dez/16</c:v>
                </c:pt>
                <c:pt idx="36">
                  <c:v>jan/17</c:v>
                </c:pt>
                <c:pt idx="37">
                  <c:v>fev/17</c:v>
                </c:pt>
                <c:pt idx="38">
                  <c:v>mar/17</c:v>
                </c:pt>
                <c:pt idx="39">
                  <c:v>abr/17</c:v>
                </c:pt>
                <c:pt idx="40">
                  <c:v>mai/17</c:v>
                </c:pt>
                <c:pt idx="41">
                  <c:v>jun/17</c:v>
                </c:pt>
                <c:pt idx="42">
                  <c:v>jul/17</c:v>
                </c:pt>
                <c:pt idx="43">
                  <c:v>ago/17</c:v>
                </c:pt>
                <c:pt idx="44">
                  <c:v>set/17</c:v>
                </c:pt>
                <c:pt idx="45">
                  <c:v>out/17</c:v>
                </c:pt>
                <c:pt idx="46">
                  <c:v>nov/17</c:v>
                </c:pt>
                <c:pt idx="47">
                  <c:v>dez/17</c:v>
                </c:pt>
                <c:pt idx="48">
                  <c:v>jan/18</c:v>
                </c:pt>
                <c:pt idx="49">
                  <c:v>fev/18</c:v>
                </c:pt>
                <c:pt idx="50">
                  <c:v>mar/18</c:v>
                </c:pt>
                <c:pt idx="51">
                  <c:v>abr/18</c:v>
                </c:pt>
                <c:pt idx="52">
                  <c:v>mai/18</c:v>
                </c:pt>
                <c:pt idx="53">
                  <c:v>jun/18</c:v>
                </c:pt>
                <c:pt idx="54">
                  <c:v>jul/18</c:v>
                </c:pt>
                <c:pt idx="55">
                  <c:v>ago/18</c:v>
                </c:pt>
                <c:pt idx="56">
                  <c:v>set/18</c:v>
                </c:pt>
                <c:pt idx="57">
                  <c:v>out/18</c:v>
                </c:pt>
                <c:pt idx="58">
                  <c:v>nov/18</c:v>
                </c:pt>
                <c:pt idx="59">
                  <c:v>dez/18</c:v>
                </c:pt>
                <c:pt idx="60">
                  <c:v>jan/19</c:v>
                </c:pt>
                <c:pt idx="61">
                  <c:v>fev/19</c:v>
                </c:pt>
                <c:pt idx="62">
                  <c:v>mar/19</c:v>
                </c:pt>
              </c:strCache>
            </c:strRef>
          </c:cat>
          <c:val>
            <c:numRef>
              <c:f>'Gráfico 2'!$B$4:$BL$4</c:f>
              <c:numCache>
                <c:formatCode>0.00</c:formatCode>
                <c:ptCount val="63"/>
                <c:pt idx="0">
                  <c:v>99.702970297029708</c:v>
                </c:pt>
                <c:pt idx="1">
                  <c:v>100.19801980198019</c:v>
                </c:pt>
                <c:pt idx="2">
                  <c:v>100.0990099009901</c:v>
                </c:pt>
                <c:pt idx="3">
                  <c:v>99.207920792079207</c:v>
                </c:pt>
                <c:pt idx="4">
                  <c:v>97.722772277227719</c:v>
                </c:pt>
                <c:pt idx="5">
                  <c:v>95.247524752475258</c:v>
                </c:pt>
                <c:pt idx="6">
                  <c:v>97.32673267326733</c:v>
                </c:pt>
                <c:pt idx="7">
                  <c:v>98.21782178217822</c:v>
                </c:pt>
                <c:pt idx="8">
                  <c:v>98.316831683168317</c:v>
                </c:pt>
                <c:pt idx="9">
                  <c:v>98.910891089108915</c:v>
                </c:pt>
                <c:pt idx="10">
                  <c:v>97.623762376237622</c:v>
                </c:pt>
                <c:pt idx="11">
                  <c:v>94.356435643564353</c:v>
                </c:pt>
                <c:pt idx="12">
                  <c:v>95.049504950495049</c:v>
                </c:pt>
                <c:pt idx="13">
                  <c:v>94.554455445544548</c:v>
                </c:pt>
                <c:pt idx="14">
                  <c:v>93.960396039603964</c:v>
                </c:pt>
                <c:pt idx="15">
                  <c:v>92.178217821782169</c:v>
                </c:pt>
                <c:pt idx="16">
                  <c:v>91.188118811881182</c:v>
                </c:pt>
                <c:pt idx="17">
                  <c:v>90.297029702970306</c:v>
                </c:pt>
                <c:pt idx="18">
                  <c:v>88.712871287128706</c:v>
                </c:pt>
                <c:pt idx="19">
                  <c:v>89.306930693069305</c:v>
                </c:pt>
                <c:pt idx="20">
                  <c:v>87.425742574257427</c:v>
                </c:pt>
                <c:pt idx="21">
                  <c:v>87.32673267326733</c:v>
                </c:pt>
                <c:pt idx="22">
                  <c:v>85.544554455445549</c:v>
                </c:pt>
                <c:pt idx="23">
                  <c:v>83.861386138613867</c:v>
                </c:pt>
                <c:pt idx="24">
                  <c:v>85.247524752475243</c:v>
                </c:pt>
                <c:pt idx="25">
                  <c:v>84.158415841584159</c:v>
                </c:pt>
                <c:pt idx="26">
                  <c:v>84.653465346534645</c:v>
                </c:pt>
                <c:pt idx="27">
                  <c:v>84.455445544554451</c:v>
                </c:pt>
                <c:pt idx="28">
                  <c:v>84.950495049504951</c:v>
                </c:pt>
                <c:pt idx="29">
                  <c:v>83.960396039603964</c:v>
                </c:pt>
                <c:pt idx="30">
                  <c:v>84.554455445544562</c:v>
                </c:pt>
                <c:pt idx="31">
                  <c:v>82.574257425742587</c:v>
                </c:pt>
                <c:pt idx="32">
                  <c:v>83.762376237623755</c:v>
                </c:pt>
                <c:pt idx="33">
                  <c:v>82.67326732673267</c:v>
                </c:pt>
                <c:pt idx="34">
                  <c:v>83.168316831683171</c:v>
                </c:pt>
                <c:pt idx="35">
                  <c:v>84.455445544554451</c:v>
                </c:pt>
                <c:pt idx="36">
                  <c:v>85.544554455445549</c:v>
                </c:pt>
                <c:pt idx="37">
                  <c:v>86.831683168316829</c:v>
                </c:pt>
                <c:pt idx="38">
                  <c:v>84.653465346534645</c:v>
                </c:pt>
                <c:pt idx="39">
                  <c:v>84.950495049504951</c:v>
                </c:pt>
                <c:pt idx="40">
                  <c:v>85.247524752475243</c:v>
                </c:pt>
                <c:pt idx="41">
                  <c:v>85.940594059405939</c:v>
                </c:pt>
                <c:pt idx="42">
                  <c:v>86.237623762376231</c:v>
                </c:pt>
                <c:pt idx="43">
                  <c:v>86.138613861386133</c:v>
                </c:pt>
                <c:pt idx="44">
                  <c:v>86.930693069306926</c:v>
                </c:pt>
                <c:pt idx="45">
                  <c:v>87.128712871287135</c:v>
                </c:pt>
                <c:pt idx="46">
                  <c:v>87.722772277227705</c:v>
                </c:pt>
                <c:pt idx="47">
                  <c:v>90.198019801980195</c:v>
                </c:pt>
                <c:pt idx="48">
                  <c:v>88.316831683168317</c:v>
                </c:pt>
                <c:pt idx="49">
                  <c:v>88.019801980198025</c:v>
                </c:pt>
                <c:pt idx="50">
                  <c:v>88.415841584158414</c:v>
                </c:pt>
                <c:pt idx="51">
                  <c:v>89.10891089108911</c:v>
                </c:pt>
                <c:pt idx="52">
                  <c:v>79.405940594059416</c:v>
                </c:pt>
                <c:pt idx="53">
                  <c:v>89.207920792079193</c:v>
                </c:pt>
                <c:pt idx="54">
                  <c:v>89.009900990099013</c:v>
                </c:pt>
                <c:pt idx="55">
                  <c:v>88.415841584158414</c:v>
                </c:pt>
                <c:pt idx="56">
                  <c:v>86.534653465346551</c:v>
                </c:pt>
                <c:pt idx="57">
                  <c:v>86.831683168316829</c:v>
                </c:pt>
                <c:pt idx="58">
                  <c:v>86.732673267326732</c:v>
                </c:pt>
                <c:pt idx="59">
                  <c:v>86.831683168316829</c:v>
                </c:pt>
                <c:pt idx="60">
                  <c:v>86.237623762376231</c:v>
                </c:pt>
                <c:pt idx="61">
                  <c:v>86.732673267326732</c:v>
                </c:pt>
                <c:pt idx="62">
                  <c:v>85.643564356435647</c:v>
                </c:pt>
              </c:numCache>
            </c:numRef>
          </c:val>
          <c:smooth val="1"/>
        </c:ser>
        <c:ser>
          <c:idx val="2"/>
          <c:order val="1"/>
          <c:tx>
            <c:v>Vendas no varejo</c:v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strRef>
              <c:f>'Gráfico 2'!$B$3:$BL$3</c:f>
              <c:strCache>
                <c:ptCount val="63"/>
                <c:pt idx="0">
                  <c:v>jan/14</c:v>
                </c:pt>
                <c:pt idx="1">
                  <c:v>fev/14</c:v>
                </c:pt>
                <c:pt idx="2">
                  <c:v>mar/14</c:v>
                </c:pt>
                <c:pt idx="3">
                  <c:v>abr/14</c:v>
                </c:pt>
                <c:pt idx="4">
                  <c:v>mai/14</c:v>
                </c:pt>
                <c:pt idx="5">
                  <c:v>jun/14</c:v>
                </c:pt>
                <c:pt idx="6">
                  <c:v>jul/14</c:v>
                </c:pt>
                <c:pt idx="7">
                  <c:v>ago/14</c:v>
                </c:pt>
                <c:pt idx="8">
                  <c:v>set/14</c:v>
                </c:pt>
                <c:pt idx="9">
                  <c:v>out/14</c:v>
                </c:pt>
                <c:pt idx="10">
                  <c:v>nov/14</c:v>
                </c:pt>
                <c:pt idx="11">
                  <c:v>dez/14</c:v>
                </c:pt>
                <c:pt idx="12">
                  <c:v>jan/15</c:v>
                </c:pt>
                <c:pt idx="13">
                  <c:v>fev/15</c:v>
                </c:pt>
                <c:pt idx="14">
                  <c:v>mar/15</c:v>
                </c:pt>
                <c:pt idx="15">
                  <c:v>abr/15</c:v>
                </c:pt>
                <c:pt idx="16">
                  <c:v>mai/15</c:v>
                </c:pt>
                <c:pt idx="17">
                  <c:v>jun/15</c:v>
                </c:pt>
                <c:pt idx="18">
                  <c:v>jul/15</c:v>
                </c:pt>
                <c:pt idx="19">
                  <c:v>ago/15</c:v>
                </c:pt>
                <c:pt idx="20">
                  <c:v>set/15</c:v>
                </c:pt>
                <c:pt idx="21">
                  <c:v>out/15</c:v>
                </c:pt>
                <c:pt idx="22">
                  <c:v>nov/15</c:v>
                </c:pt>
                <c:pt idx="23">
                  <c:v>dez/15</c:v>
                </c:pt>
                <c:pt idx="24">
                  <c:v>jan/16</c:v>
                </c:pt>
                <c:pt idx="25">
                  <c:v>fev/16</c:v>
                </c:pt>
                <c:pt idx="26">
                  <c:v>mar/16</c:v>
                </c:pt>
                <c:pt idx="27">
                  <c:v>abr/16</c:v>
                </c:pt>
                <c:pt idx="28">
                  <c:v>mai/16</c:v>
                </c:pt>
                <c:pt idx="29">
                  <c:v>jun/16</c:v>
                </c:pt>
                <c:pt idx="30">
                  <c:v>jul/16</c:v>
                </c:pt>
                <c:pt idx="31">
                  <c:v>ago/16</c:v>
                </c:pt>
                <c:pt idx="32">
                  <c:v>set/16</c:v>
                </c:pt>
                <c:pt idx="33">
                  <c:v>out/16</c:v>
                </c:pt>
                <c:pt idx="34">
                  <c:v>nov/16</c:v>
                </c:pt>
                <c:pt idx="35">
                  <c:v>dez/16</c:v>
                </c:pt>
                <c:pt idx="36">
                  <c:v>jan/17</c:v>
                </c:pt>
                <c:pt idx="37">
                  <c:v>fev/17</c:v>
                </c:pt>
                <c:pt idx="38">
                  <c:v>mar/17</c:v>
                </c:pt>
                <c:pt idx="39">
                  <c:v>abr/17</c:v>
                </c:pt>
                <c:pt idx="40">
                  <c:v>mai/17</c:v>
                </c:pt>
                <c:pt idx="41">
                  <c:v>jun/17</c:v>
                </c:pt>
                <c:pt idx="42">
                  <c:v>jul/17</c:v>
                </c:pt>
                <c:pt idx="43">
                  <c:v>ago/17</c:v>
                </c:pt>
                <c:pt idx="44">
                  <c:v>set/17</c:v>
                </c:pt>
                <c:pt idx="45">
                  <c:v>out/17</c:v>
                </c:pt>
                <c:pt idx="46">
                  <c:v>nov/17</c:v>
                </c:pt>
                <c:pt idx="47">
                  <c:v>dez/17</c:v>
                </c:pt>
                <c:pt idx="48">
                  <c:v>jan/18</c:v>
                </c:pt>
                <c:pt idx="49">
                  <c:v>fev/18</c:v>
                </c:pt>
                <c:pt idx="50">
                  <c:v>mar/18</c:v>
                </c:pt>
                <c:pt idx="51">
                  <c:v>abr/18</c:v>
                </c:pt>
                <c:pt idx="52">
                  <c:v>mai/18</c:v>
                </c:pt>
                <c:pt idx="53">
                  <c:v>jun/18</c:v>
                </c:pt>
                <c:pt idx="54">
                  <c:v>jul/18</c:v>
                </c:pt>
                <c:pt idx="55">
                  <c:v>ago/18</c:v>
                </c:pt>
                <c:pt idx="56">
                  <c:v>set/18</c:v>
                </c:pt>
                <c:pt idx="57">
                  <c:v>out/18</c:v>
                </c:pt>
                <c:pt idx="58">
                  <c:v>nov/18</c:v>
                </c:pt>
                <c:pt idx="59">
                  <c:v>dez/18</c:v>
                </c:pt>
                <c:pt idx="60">
                  <c:v>jan/19</c:v>
                </c:pt>
                <c:pt idx="61">
                  <c:v>fev/19</c:v>
                </c:pt>
                <c:pt idx="62">
                  <c:v>mar/19</c:v>
                </c:pt>
              </c:strCache>
            </c:strRef>
          </c:cat>
          <c:val>
            <c:numRef>
              <c:f>'Gráfico 2'!$B$5:$BL$5</c:f>
              <c:numCache>
                <c:formatCode>0.00</c:formatCode>
                <c:ptCount val="63"/>
                <c:pt idx="0">
                  <c:v>101.60183066361557</c:v>
                </c:pt>
                <c:pt idx="1">
                  <c:v>99.738476626348501</c:v>
                </c:pt>
                <c:pt idx="2">
                  <c:v>98.659692710035955</c:v>
                </c:pt>
                <c:pt idx="3">
                  <c:v>99.346191565871209</c:v>
                </c:pt>
                <c:pt idx="4">
                  <c:v>98.953906505393945</c:v>
                </c:pt>
                <c:pt idx="5">
                  <c:v>94.834913370382495</c:v>
                </c:pt>
                <c:pt idx="6">
                  <c:v>95.913697286695012</c:v>
                </c:pt>
                <c:pt idx="7">
                  <c:v>96.600196142530251</c:v>
                </c:pt>
                <c:pt idx="8">
                  <c:v>97.482837528604136</c:v>
                </c:pt>
                <c:pt idx="9">
                  <c:v>98.659692710035955</c:v>
                </c:pt>
                <c:pt idx="10">
                  <c:v>100.13076168682578</c:v>
                </c:pt>
                <c:pt idx="11">
                  <c:v>96.502124877410935</c:v>
                </c:pt>
                <c:pt idx="12">
                  <c:v>96.207911082052959</c:v>
                </c:pt>
                <c:pt idx="13">
                  <c:v>93.658058188950648</c:v>
                </c:pt>
                <c:pt idx="14">
                  <c:v>92.383131742399499</c:v>
                </c:pt>
                <c:pt idx="15">
                  <c:v>91.794704151683561</c:v>
                </c:pt>
                <c:pt idx="16">
                  <c:v>90.225563909774436</c:v>
                </c:pt>
                <c:pt idx="17">
                  <c:v>89.244851258581249</c:v>
                </c:pt>
                <c:pt idx="18">
                  <c:v>89.539065053939197</c:v>
                </c:pt>
                <c:pt idx="19">
                  <c:v>88.166067342268732</c:v>
                </c:pt>
                <c:pt idx="20">
                  <c:v>86.498855835240278</c:v>
                </c:pt>
                <c:pt idx="21">
                  <c:v>86.9892121608369</c:v>
                </c:pt>
                <c:pt idx="22">
                  <c:v>86.596927100359594</c:v>
                </c:pt>
                <c:pt idx="23">
                  <c:v>86.302713305001646</c:v>
                </c:pt>
                <c:pt idx="24">
                  <c:v>83.65478914677999</c:v>
                </c:pt>
                <c:pt idx="25">
                  <c:v>85.223929388689129</c:v>
                </c:pt>
                <c:pt idx="26">
                  <c:v>83.752860411899334</c:v>
                </c:pt>
                <c:pt idx="27">
                  <c:v>82.379862700228841</c:v>
                </c:pt>
                <c:pt idx="28">
                  <c:v>82.772147760706133</c:v>
                </c:pt>
                <c:pt idx="29">
                  <c:v>81.39915004903564</c:v>
                </c:pt>
                <c:pt idx="30">
                  <c:v>81.006864988558362</c:v>
                </c:pt>
                <c:pt idx="31">
                  <c:v>79.7319385420072</c:v>
                </c:pt>
                <c:pt idx="32">
                  <c:v>79.535796011768554</c:v>
                </c:pt>
                <c:pt idx="33">
                  <c:v>80.222294867603793</c:v>
                </c:pt>
                <c:pt idx="34">
                  <c:v>79.7319385420072</c:v>
                </c:pt>
                <c:pt idx="35">
                  <c:v>80.614579928081085</c:v>
                </c:pt>
                <c:pt idx="36">
                  <c:v>83.65478914677999</c:v>
                </c:pt>
                <c:pt idx="37">
                  <c:v>83.752860411899334</c:v>
                </c:pt>
                <c:pt idx="38">
                  <c:v>81.987577639751549</c:v>
                </c:pt>
                <c:pt idx="39">
                  <c:v>83.556717881660688</c:v>
                </c:pt>
                <c:pt idx="40">
                  <c:v>84.145145472376598</c:v>
                </c:pt>
                <c:pt idx="41">
                  <c:v>85.812356979405052</c:v>
                </c:pt>
                <c:pt idx="42">
                  <c:v>86.302713305001646</c:v>
                </c:pt>
                <c:pt idx="43">
                  <c:v>85.910428244524368</c:v>
                </c:pt>
                <c:pt idx="44">
                  <c:v>86.596927100359594</c:v>
                </c:pt>
                <c:pt idx="45">
                  <c:v>86.008499509643684</c:v>
                </c:pt>
                <c:pt idx="46">
                  <c:v>87.283425956194847</c:v>
                </c:pt>
                <c:pt idx="47">
                  <c:v>87.577639751552809</c:v>
                </c:pt>
                <c:pt idx="48">
                  <c:v>87.577639751552809</c:v>
                </c:pt>
                <c:pt idx="49">
                  <c:v>88.166067342268732</c:v>
                </c:pt>
                <c:pt idx="50">
                  <c:v>88.852566198103972</c:v>
                </c:pt>
                <c:pt idx="51">
                  <c:v>90.81399150049036</c:v>
                </c:pt>
                <c:pt idx="52">
                  <c:v>86.302713305001646</c:v>
                </c:pt>
                <c:pt idx="53">
                  <c:v>88.65642366786534</c:v>
                </c:pt>
                <c:pt idx="54">
                  <c:v>88.264138607388048</c:v>
                </c:pt>
                <c:pt idx="55">
                  <c:v>91.892775416802891</c:v>
                </c:pt>
                <c:pt idx="56">
                  <c:v>90.519777705132412</c:v>
                </c:pt>
                <c:pt idx="57">
                  <c:v>90.127492644655121</c:v>
                </c:pt>
                <c:pt idx="58">
                  <c:v>91.500490356325599</c:v>
                </c:pt>
                <c:pt idx="59">
                  <c:v>89.931350114416489</c:v>
                </c:pt>
                <c:pt idx="60">
                  <c:v>90.81399150049036</c:v>
                </c:pt>
                <c:pt idx="61">
                  <c:v>90.323635174893752</c:v>
                </c:pt>
                <c:pt idx="62">
                  <c:v>91.304347826086968</c:v>
                </c:pt>
              </c:numCache>
            </c:numRef>
          </c:val>
          <c:smooth val="1"/>
        </c:ser>
        <c:ser>
          <c:idx val="3"/>
          <c:order val="2"/>
          <c:tx>
            <c:v>Volume de serviços</c:v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strRef>
              <c:f>'Gráfico 2'!$B$3:$BL$3</c:f>
              <c:strCache>
                <c:ptCount val="63"/>
                <c:pt idx="0">
                  <c:v>jan/14</c:v>
                </c:pt>
                <c:pt idx="1">
                  <c:v>fev/14</c:v>
                </c:pt>
                <c:pt idx="2">
                  <c:v>mar/14</c:v>
                </c:pt>
                <c:pt idx="3">
                  <c:v>abr/14</c:v>
                </c:pt>
                <c:pt idx="4">
                  <c:v>mai/14</c:v>
                </c:pt>
                <c:pt idx="5">
                  <c:v>jun/14</c:v>
                </c:pt>
                <c:pt idx="6">
                  <c:v>jul/14</c:v>
                </c:pt>
                <c:pt idx="7">
                  <c:v>ago/14</c:v>
                </c:pt>
                <c:pt idx="8">
                  <c:v>set/14</c:v>
                </c:pt>
                <c:pt idx="9">
                  <c:v>out/14</c:v>
                </c:pt>
                <c:pt idx="10">
                  <c:v>nov/14</c:v>
                </c:pt>
                <c:pt idx="11">
                  <c:v>dez/14</c:v>
                </c:pt>
                <c:pt idx="12">
                  <c:v>jan/15</c:v>
                </c:pt>
                <c:pt idx="13">
                  <c:v>fev/15</c:v>
                </c:pt>
                <c:pt idx="14">
                  <c:v>mar/15</c:v>
                </c:pt>
                <c:pt idx="15">
                  <c:v>abr/15</c:v>
                </c:pt>
                <c:pt idx="16">
                  <c:v>mai/15</c:v>
                </c:pt>
                <c:pt idx="17">
                  <c:v>jun/15</c:v>
                </c:pt>
                <c:pt idx="18">
                  <c:v>jul/15</c:v>
                </c:pt>
                <c:pt idx="19">
                  <c:v>ago/15</c:v>
                </c:pt>
                <c:pt idx="20">
                  <c:v>set/15</c:v>
                </c:pt>
                <c:pt idx="21">
                  <c:v>out/15</c:v>
                </c:pt>
                <c:pt idx="22">
                  <c:v>nov/15</c:v>
                </c:pt>
                <c:pt idx="23">
                  <c:v>dez/15</c:v>
                </c:pt>
                <c:pt idx="24">
                  <c:v>jan/16</c:v>
                </c:pt>
                <c:pt idx="25">
                  <c:v>fev/16</c:v>
                </c:pt>
                <c:pt idx="26">
                  <c:v>mar/16</c:v>
                </c:pt>
                <c:pt idx="27">
                  <c:v>abr/16</c:v>
                </c:pt>
                <c:pt idx="28">
                  <c:v>mai/16</c:v>
                </c:pt>
                <c:pt idx="29">
                  <c:v>jun/16</c:v>
                </c:pt>
                <c:pt idx="30">
                  <c:v>jul/16</c:v>
                </c:pt>
                <c:pt idx="31">
                  <c:v>ago/16</c:v>
                </c:pt>
                <c:pt idx="32">
                  <c:v>set/16</c:v>
                </c:pt>
                <c:pt idx="33">
                  <c:v>out/16</c:v>
                </c:pt>
                <c:pt idx="34">
                  <c:v>nov/16</c:v>
                </c:pt>
                <c:pt idx="35">
                  <c:v>dez/16</c:v>
                </c:pt>
                <c:pt idx="36">
                  <c:v>jan/17</c:v>
                </c:pt>
                <c:pt idx="37">
                  <c:v>fev/17</c:v>
                </c:pt>
                <c:pt idx="38">
                  <c:v>mar/17</c:v>
                </c:pt>
                <c:pt idx="39">
                  <c:v>abr/17</c:v>
                </c:pt>
                <c:pt idx="40">
                  <c:v>mai/17</c:v>
                </c:pt>
                <c:pt idx="41">
                  <c:v>jun/17</c:v>
                </c:pt>
                <c:pt idx="42">
                  <c:v>jul/17</c:v>
                </c:pt>
                <c:pt idx="43">
                  <c:v>ago/17</c:v>
                </c:pt>
                <c:pt idx="44">
                  <c:v>set/17</c:v>
                </c:pt>
                <c:pt idx="45">
                  <c:v>out/17</c:v>
                </c:pt>
                <c:pt idx="46">
                  <c:v>nov/17</c:v>
                </c:pt>
                <c:pt idx="47">
                  <c:v>dez/17</c:v>
                </c:pt>
                <c:pt idx="48">
                  <c:v>jan/18</c:v>
                </c:pt>
                <c:pt idx="49">
                  <c:v>fev/18</c:v>
                </c:pt>
                <c:pt idx="50">
                  <c:v>mar/18</c:v>
                </c:pt>
                <c:pt idx="51">
                  <c:v>abr/18</c:v>
                </c:pt>
                <c:pt idx="52">
                  <c:v>mai/18</c:v>
                </c:pt>
                <c:pt idx="53">
                  <c:v>jun/18</c:v>
                </c:pt>
                <c:pt idx="54">
                  <c:v>jul/18</c:v>
                </c:pt>
                <c:pt idx="55">
                  <c:v>ago/18</c:v>
                </c:pt>
                <c:pt idx="56">
                  <c:v>set/18</c:v>
                </c:pt>
                <c:pt idx="57">
                  <c:v>out/18</c:v>
                </c:pt>
                <c:pt idx="58">
                  <c:v>nov/18</c:v>
                </c:pt>
                <c:pt idx="59">
                  <c:v>dez/18</c:v>
                </c:pt>
                <c:pt idx="60">
                  <c:v>jan/19</c:v>
                </c:pt>
                <c:pt idx="61">
                  <c:v>fev/19</c:v>
                </c:pt>
                <c:pt idx="62">
                  <c:v>mar/19</c:v>
                </c:pt>
              </c:strCache>
            </c:strRef>
          </c:cat>
          <c:val>
            <c:numRef>
              <c:f>'Gráfico 2'!$B$6:$BL$6</c:f>
              <c:numCache>
                <c:formatCode>0.00</c:formatCode>
                <c:ptCount val="63"/>
                <c:pt idx="0">
                  <c:v>100.53032814053695</c:v>
                </c:pt>
                <c:pt idx="1">
                  <c:v>99.635399403380831</c:v>
                </c:pt>
                <c:pt idx="2">
                  <c:v>99.834272456082189</c:v>
                </c:pt>
                <c:pt idx="3">
                  <c:v>99.635399403380831</c:v>
                </c:pt>
                <c:pt idx="4">
                  <c:v>99.237653297978113</c:v>
                </c:pt>
                <c:pt idx="5">
                  <c:v>98.939343718926082</c:v>
                </c:pt>
                <c:pt idx="6">
                  <c:v>99.138216771627441</c:v>
                </c:pt>
                <c:pt idx="7">
                  <c:v>98.143851508120633</c:v>
                </c:pt>
                <c:pt idx="8">
                  <c:v>100.03314550878355</c:v>
                </c:pt>
                <c:pt idx="9">
                  <c:v>100.23201856148492</c:v>
                </c:pt>
                <c:pt idx="10">
                  <c:v>100.33145508783559</c:v>
                </c:pt>
                <c:pt idx="11">
                  <c:v>98.641034139874037</c:v>
                </c:pt>
                <c:pt idx="12">
                  <c:v>97.646668876367244</c:v>
                </c:pt>
                <c:pt idx="13">
                  <c:v>98.83990719257541</c:v>
                </c:pt>
                <c:pt idx="14">
                  <c:v>98.143851508120633</c:v>
                </c:pt>
                <c:pt idx="15">
                  <c:v>97.348359297315213</c:v>
                </c:pt>
                <c:pt idx="16">
                  <c:v>96.65230361286045</c:v>
                </c:pt>
                <c:pt idx="17">
                  <c:v>95.657938349353657</c:v>
                </c:pt>
                <c:pt idx="18">
                  <c:v>94.961882664898894</c:v>
                </c:pt>
                <c:pt idx="19">
                  <c:v>95.260192243950939</c:v>
                </c:pt>
                <c:pt idx="20">
                  <c:v>94.763009612197536</c:v>
                </c:pt>
                <c:pt idx="21">
                  <c:v>94.862446138548222</c:v>
                </c:pt>
                <c:pt idx="22">
                  <c:v>93.967517401392101</c:v>
                </c:pt>
                <c:pt idx="23">
                  <c:v>93.370898243288025</c:v>
                </c:pt>
                <c:pt idx="24">
                  <c:v>93.172025190586666</c:v>
                </c:pt>
                <c:pt idx="25">
                  <c:v>92.177659927079873</c:v>
                </c:pt>
                <c:pt idx="26">
                  <c:v>92.973152137885307</c:v>
                </c:pt>
                <c:pt idx="27">
                  <c:v>91.581040768975782</c:v>
                </c:pt>
                <c:pt idx="28">
                  <c:v>91.581040768975782</c:v>
                </c:pt>
                <c:pt idx="29">
                  <c:v>91.183294663573079</c:v>
                </c:pt>
                <c:pt idx="30">
                  <c:v>91.382167716274438</c:v>
                </c:pt>
                <c:pt idx="31">
                  <c:v>90.387802452767659</c:v>
                </c:pt>
                <c:pt idx="32">
                  <c:v>90.288365926416958</c:v>
                </c:pt>
                <c:pt idx="33">
                  <c:v>88.796818031156761</c:v>
                </c:pt>
                <c:pt idx="34">
                  <c:v>88.597944978455402</c:v>
                </c:pt>
                <c:pt idx="35">
                  <c:v>88.299635399403371</c:v>
                </c:pt>
                <c:pt idx="36">
                  <c:v>89.691746768312882</c:v>
                </c:pt>
                <c:pt idx="37">
                  <c:v>90.188929400066286</c:v>
                </c:pt>
                <c:pt idx="38">
                  <c:v>87.305270135896578</c:v>
                </c:pt>
                <c:pt idx="39">
                  <c:v>88.200198873052699</c:v>
                </c:pt>
                <c:pt idx="40">
                  <c:v>88.399071925754058</c:v>
                </c:pt>
                <c:pt idx="41">
                  <c:v>88.995691083858134</c:v>
                </c:pt>
                <c:pt idx="42">
                  <c:v>88.796818031156761</c:v>
                </c:pt>
                <c:pt idx="43">
                  <c:v>87.802452767649982</c:v>
                </c:pt>
                <c:pt idx="44">
                  <c:v>87.802452767649982</c:v>
                </c:pt>
                <c:pt idx="45">
                  <c:v>87.901889294000654</c:v>
                </c:pt>
                <c:pt idx="46">
                  <c:v>88.399071925754058</c:v>
                </c:pt>
                <c:pt idx="47">
                  <c:v>88.995691083858134</c:v>
                </c:pt>
                <c:pt idx="48">
                  <c:v>87.901889294000654</c:v>
                </c:pt>
                <c:pt idx="49">
                  <c:v>88.100762346702012</c:v>
                </c:pt>
                <c:pt idx="50">
                  <c:v>88.200198873052699</c:v>
                </c:pt>
                <c:pt idx="51">
                  <c:v>88.896254557507461</c:v>
                </c:pt>
                <c:pt idx="52">
                  <c:v>84.719920450778915</c:v>
                </c:pt>
                <c:pt idx="53">
                  <c:v>89.990056347364927</c:v>
                </c:pt>
                <c:pt idx="54">
                  <c:v>87.901889294000654</c:v>
                </c:pt>
                <c:pt idx="55">
                  <c:v>89.492873715611523</c:v>
                </c:pt>
                <c:pt idx="56">
                  <c:v>88.896254557507461</c:v>
                </c:pt>
                <c:pt idx="57">
                  <c:v>88.995691083858134</c:v>
                </c:pt>
                <c:pt idx="58">
                  <c:v>89.095127610208806</c:v>
                </c:pt>
                <c:pt idx="59">
                  <c:v>89.691746768312882</c:v>
                </c:pt>
                <c:pt idx="60">
                  <c:v>89.294000662910165</c:v>
                </c:pt>
                <c:pt idx="61">
                  <c:v>88.796818031156761</c:v>
                </c:pt>
                <c:pt idx="62">
                  <c:v>88.200198873052699</c:v>
                </c:pt>
              </c:numCache>
            </c:numRef>
          </c:val>
          <c:smooth val="1"/>
        </c:ser>
        <c:ser>
          <c:idx val="1"/>
          <c:order val="3"/>
          <c:tx>
            <c:v>IBC-Br</c:v>
          </c:tx>
          <c:spPr>
            <a:ln>
              <a:solidFill>
                <a:srgbClr val="005D84"/>
              </a:solidFill>
            </a:ln>
          </c:spPr>
          <c:marker>
            <c:symbol val="none"/>
          </c:marker>
          <c:cat>
            <c:strRef>
              <c:f>'Gráfico 2'!$B$3:$BL$3</c:f>
              <c:strCache>
                <c:ptCount val="63"/>
                <c:pt idx="0">
                  <c:v>jan/14</c:v>
                </c:pt>
                <c:pt idx="1">
                  <c:v>fev/14</c:v>
                </c:pt>
                <c:pt idx="2">
                  <c:v>mar/14</c:v>
                </c:pt>
                <c:pt idx="3">
                  <c:v>abr/14</c:v>
                </c:pt>
                <c:pt idx="4">
                  <c:v>mai/14</c:v>
                </c:pt>
                <c:pt idx="5">
                  <c:v>jun/14</c:v>
                </c:pt>
                <c:pt idx="6">
                  <c:v>jul/14</c:v>
                </c:pt>
                <c:pt idx="7">
                  <c:v>ago/14</c:v>
                </c:pt>
                <c:pt idx="8">
                  <c:v>set/14</c:v>
                </c:pt>
                <c:pt idx="9">
                  <c:v>out/14</c:v>
                </c:pt>
                <c:pt idx="10">
                  <c:v>nov/14</c:v>
                </c:pt>
                <c:pt idx="11">
                  <c:v>dez/14</c:v>
                </c:pt>
                <c:pt idx="12">
                  <c:v>jan/15</c:v>
                </c:pt>
                <c:pt idx="13">
                  <c:v>fev/15</c:v>
                </c:pt>
                <c:pt idx="14">
                  <c:v>mar/15</c:v>
                </c:pt>
                <c:pt idx="15">
                  <c:v>abr/15</c:v>
                </c:pt>
                <c:pt idx="16">
                  <c:v>mai/15</c:v>
                </c:pt>
                <c:pt idx="17">
                  <c:v>jun/15</c:v>
                </c:pt>
                <c:pt idx="18">
                  <c:v>jul/15</c:v>
                </c:pt>
                <c:pt idx="19">
                  <c:v>ago/15</c:v>
                </c:pt>
                <c:pt idx="20">
                  <c:v>set/15</c:v>
                </c:pt>
                <c:pt idx="21">
                  <c:v>out/15</c:v>
                </c:pt>
                <c:pt idx="22">
                  <c:v>nov/15</c:v>
                </c:pt>
                <c:pt idx="23">
                  <c:v>dez/15</c:v>
                </c:pt>
                <c:pt idx="24">
                  <c:v>jan/16</c:v>
                </c:pt>
                <c:pt idx="25">
                  <c:v>fev/16</c:v>
                </c:pt>
                <c:pt idx="26">
                  <c:v>mar/16</c:v>
                </c:pt>
                <c:pt idx="27">
                  <c:v>abr/16</c:v>
                </c:pt>
                <c:pt idx="28">
                  <c:v>mai/16</c:v>
                </c:pt>
                <c:pt idx="29">
                  <c:v>jun/16</c:v>
                </c:pt>
                <c:pt idx="30">
                  <c:v>jul/16</c:v>
                </c:pt>
                <c:pt idx="31">
                  <c:v>ago/16</c:v>
                </c:pt>
                <c:pt idx="32">
                  <c:v>set/16</c:v>
                </c:pt>
                <c:pt idx="33">
                  <c:v>out/16</c:v>
                </c:pt>
                <c:pt idx="34">
                  <c:v>nov/16</c:v>
                </c:pt>
                <c:pt idx="35">
                  <c:v>dez/16</c:v>
                </c:pt>
                <c:pt idx="36">
                  <c:v>jan/17</c:v>
                </c:pt>
                <c:pt idx="37">
                  <c:v>fev/17</c:v>
                </c:pt>
                <c:pt idx="38">
                  <c:v>mar/17</c:v>
                </c:pt>
                <c:pt idx="39">
                  <c:v>abr/17</c:v>
                </c:pt>
                <c:pt idx="40">
                  <c:v>mai/17</c:v>
                </c:pt>
                <c:pt idx="41">
                  <c:v>jun/17</c:v>
                </c:pt>
                <c:pt idx="42">
                  <c:v>jul/17</c:v>
                </c:pt>
                <c:pt idx="43">
                  <c:v>ago/17</c:v>
                </c:pt>
                <c:pt idx="44">
                  <c:v>set/17</c:v>
                </c:pt>
                <c:pt idx="45">
                  <c:v>out/17</c:v>
                </c:pt>
                <c:pt idx="46">
                  <c:v>nov/17</c:v>
                </c:pt>
                <c:pt idx="47">
                  <c:v>dez/17</c:v>
                </c:pt>
                <c:pt idx="48">
                  <c:v>jan/18</c:v>
                </c:pt>
                <c:pt idx="49">
                  <c:v>fev/18</c:v>
                </c:pt>
                <c:pt idx="50">
                  <c:v>mar/18</c:v>
                </c:pt>
                <c:pt idx="51">
                  <c:v>abr/18</c:v>
                </c:pt>
                <c:pt idx="52">
                  <c:v>mai/18</c:v>
                </c:pt>
                <c:pt idx="53">
                  <c:v>jun/18</c:v>
                </c:pt>
                <c:pt idx="54">
                  <c:v>jul/18</c:v>
                </c:pt>
                <c:pt idx="55">
                  <c:v>ago/18</c:v>
                </c:pt>
                <c:pt idx="56">
                  <c:v>set/18</c:v>
                </c:pt>
                <c:pt idx="57">
                  <c:v>out/18</c:v>
                </c:pt>
                <c:pt idx="58">
                  <c:v>nov/18</c:v>
                </c:pt>
                <c:pt idx="59">
                  <c:v>dez/18</c:v>
                </c:pt>
                <c:pt idx="60">
                  <c:v>jan/19</c:v>
                </c:pt>
                <c:pt idx="61">
                  <c:v>fev/19</c:v>
                </c:pt>
                <c:pt idx="62">
                  <c:v>mar/19</c:v>
                </c:pt>
              </c:strCache>
            </c:strRef>
          </c:cat>
          <c:val>
            <c:numRef>
              <c:f>'Gráfico 2'!$B$7:$BL$7</c:f>
              <c:numCache>
                <c:formatCode>0.00</c:formatCode>
                <c:ptCount val="63"/>
                <c:pt idx="0">
                  <c:v>100.2027437994188</c:v>
                </c:pt>
                <c:pt idx="1">
                  <c:v>99.905386226937893</c:v>
                </c:pt>
                <c:pt idx="2">
                  <c:v>99.89186997364331</c:v>
                </c:pt>
                <c:pt idx="3">
                  <c:v>99.310671081976068</c:v>
                </c:pt>
                <c:pt idx="4">
                  <c:v>98.817327836723649</c:v>
                </c:pt>
                <c:pt idx="5">
                  <c:v>97.026424275190919</c:v>
                </c:pt>
                <c:pt idx="6">
                  <c:v>97.7563019530986</c:v>
                </c:pt>
                <c:pt idx="7">
                  <c:v>98.465905251064399</c:v>
                </c:pt>
                <c:pt idx="8">
                  <c:v>98.736230316956139</c:v>
                </c:pt>
                <c:pt idx="9">
                  <c:v>98.398323984591471</c:v>
                </c:pt>
                <c:pt idx="10">
                  <c:v>98.459147124417115</c:v>
                </c:pt>
                <c:pt idx="11">
                  <c:v>98.83084409001826</c:v>
                </c:pt>
                <c:pt idx="12">
                  <c:v>98.215854565114554</c:v>
                </c:pt>
                <c:pt idx="13">
                  <c:v>97.580590660268967</c:v>
                </c:pt>
                <c:pt idx="14">
                  <c:v>97.344056227613692</c:v>
                </c:pt>
                <c:pt idx="15">
                  <c:v>96.269514090694059</c:v>
                </c:pt>
                <c:pt idx="16">
                  <c:v>95.445022639724257</c:v>
                </c:pt>
                <c:pt idx="17">
                  <c:v>94.566466175576139</c:v>
                </c:pt>
                <c:pt idx="18">
                  <c:v>93.890653510846803</c:v>
                </c:pt>
                <c:pt idx="19">
                  <c:v>94.04609042373454</c:v>
                </c:pt>
                <c:pt idx="20">
                  <c:v>93.28918023923768</c:v>
                </c:pt>
                <c:pt idx="21">
                  <c:v>93.958234777319731</c:v>
                </c:pt>
                <c:pt idx="22">
                  <c:v>92.633641954450212</c:v>
                </c:pt>
                <c:pt idx="23">
                  <c:v>92.221396228965332</c:v>
                </c:pt>
                <c:pt idx="24">
                  <c:v>91.890248023247949</c:v>
                </c:pt>
                <c:pt idx="25">
                  <c:v>91.836183010069604</c:v>
                </c:pt>
                <c:pt idx="26">
                  <c:v>91.167128471987567</c:v>
                </c:pt>
                <c:pt idx="27">
                  <c:v>91.173886598634851</c:v>
                </c:pt>
                <c:pt idx="28">
                  <c:v>90.984659052510636</c:v>
                </c:pt>
                <c:pt idx="29">
                  <c:v>91.396904777995545</c:v>
                </c:pt>
                <c:pt idx="30">
                  <c:v>91.173886598634851</c:v>
                </c:pt>
                <c:pt idx="31">
                  <c:v>90.687301480029731</c:v>
                </c:pt>
                <c:pt idx="32">
                  <c:v>90.856254646212065</c:v>
                </c:pt>
                <c:pt idx="33">
                  <c:v>90.525106440494682</c:v>
                </c:pt>
                <c:pt idx="34">
                  <c:v>90.498073933905516</c:v>
                </c:pt>
                <c:pt idx="35">
                  <c:v>89.761438129350537</c:v>
                </c:pt>
                <c:pt idx="36">
                  <c:v>90.802189633033734</c:v>
                </c:pt>
                <c:pt idx="37">
                  <c:v>92.45117253497331</c:v>
                </c:pt>
                <c:pt idx="38">
                  <c:v>92.329526255322023</c:v>
                </c:pt>
                <c:pt idx="39">
                  <c:v>92.0456849361357</c:v>
                </c:pt>
                <c:pt idx="40">
                  <c:v>91.653713590592687</c:v>
                </c:pt>
                <c:pt idx="41">
                  <c:v>92.167331215786987</c:v>
                </c:pt>
                <c:pt idx="42">
                  <c:v>92.376833141853069</c:v>
                </c:pt>
                <c:pt idx="43">
                  <c:v>91.836183010069604</c:v>
                </c:pt>
                <c:pt idx="44">
                  <c:v>92.140298709197808</c:v>
                </c:pt>
                <c:pt idx="45">
                  <c:v>92.464688788267893</c:v>
                </c:pt>
                <c:pt idx="46">
                  <c:v>92.714739474217751</c:v>
                </c:pt>
                <c:pt idx="47">
                  <c:v>93.654119078191528</c:v>
                </c:pt>
                <c:pt idx="48">
                  <c:v>93.187808339528274</c:v>
                </c:pt>
                <c:pt idx="49">
                  <c:v>93.14725957964454</c:v>
                </c:pt>
                <c:pt idx="50">
                  <c:v>92.876934513752801</c:v>
                </c:pt>
                <c:pt idx="51">
                  <c:v>93.444617152125446</c:v>
                </c:pt>
                <c:pt idx="52">
                  <c:v>90.281813881192136</c:v>
                </c:pt>
                <c:pt idx="53">
                  <c:v>93.431100898830849</c:v>
                </c:pt>
                <c:pt idx="54">
                  <c:v>93.782523484490113</c:v>
                </c:pt>
                <c:pt idx="55">
                  <c:v>94.296141109684399</c:v>
                </c:pt>
                <c:pt idx="56">
                  <c:v>93.397310265594371</c:v>
                </c:pt>
                <c:pt idx="57">
                  <c:v>93.31621274582686</c:v>
                </c:pt>
                <c:pt idx="58">
                  <c:v>93.566263431776704</c:v>
                </c:pt>
                <c:pt idx="59">
                  <c:v>93.654119078191528</c:v>
                </c:pt>
                <c:pt idx="60">
                  <c:v>93.363519632357921</c:v>
                </c:pt>
                <c:pt idx="61">
                  <c:v>92.633641954450212</c:v>
                </c:pt>
                <c:pt idx="62">
                  <c:v>92.370075015205785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363840"/>
        <c:axId val="229364400"/>
      </c:lineChart>
      <c:catAx>
        <c:axId val="2293638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pt-BR"/>
          </a:p>
        </c:txPr>
        <c:crossAx val="229364400"/>
        <c:crosses val="autoZero"/>
        <c:auto val="1"/>
        <c:lblAlgn val="ctr"/>
        <c:lblOffset val="100"/>
        <c:tickLblSkip val="3"/>
        <c:tickMarkSkip val="6"/>
        <c:noMultiLvlLbl val="0"/>
      </c:catAx>
      <c:valAx>
        <c:axId val="229364400"/>
        <c:scaling>
          <c:orientation val="minMax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pt-BR"/>
          </a:p>
        </c:txPr>
        <c:crossAx val="229363840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967610865332197E-2"/>
          <c:y val="0.60403287912364245"/>
          <c:w val="0.80411450264003015"/>
          <c:h val="0.1126000113295190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mbria" panose="02040503050406030204" pitchFamily="18" charset="0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000" b="1" cap="all" baseline="0">
                <a:solidFill>
                  <a:sysClr val="windowText" lastClr="000000"/>
                </a:solidFill>
                <a:latin typeface="+mj-lt"/>
              </a:rPr>
              <a:t>Gráfico 20. Projeções da IFI para a Dívida Bruta do Governo Geral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595931164713015E-2"/>
          <c:y val="8.8181521895425358E-2"/>
          <c:w val="0.90924921715102358"/>
          <c:h val="0.710786249279815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Cenário 1 Básico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6199095022624583E-2"/>
                  <c:y val="-4.2089215881222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2025:</a:t>
                    </a:r>
                  </a:p>
                  <a:p>
                    <a:fld id="{09A13AFD-2596-4068-BA3F-4805419AF4AB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4"/>
              <c:layout>
                <c:manualLayout>
                  <c:x val="-1.2066365007541479E-2"/>
                  <c:y val="-5.7432277406427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  <a:br>
                      <a:rPr lang="en-US"/>
                    </a:br>
                    <a:fld id="{7A5B889B-4159-404D-A6C2-75BA5C7C36ED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20'!$A$5:$A$29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20'!$B$5:$B$29</c:f>
              <c:numCache>
                <c:formatCode>0.0%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0.51541505601347026</c:v>
                </c:pt>
                <c:pt idx="8">
                  <c:v>0.56280930979222366</c:v>
                </c:pt>
                <c:pt idx="9">
                  <c:v>0.65504712939279719</c:v>
                </c:pt>
                <c:pt idx="10">
                  <c:v>0.69863462180864788</c:v>
                </c:pt>
                <c:pt idx="11">
                  <c:v>0.74073773444549451</c:v>
                </c:pt>
                <c:pt idx="12">
                  <c:v>0.77215905154190589</c:v>
                </c:pt>
                <c:pt idx="13">
                  <c:v>0.79608726854031298</c:v>
                </c:pt>
                <c:pt idx="14">
                  <c:v>0.80960990252466492</c:v>
                </c:pt>
                <c:pt idx="15">
                  <c:v>0.82098282450774107</c:v>
                </c:pt>
                <c:pt idx="16">
                  <c:v>0.83493023640531461</c:v>
                </c:pt>
                <c:pt idx="17">
                  <c:v>0.84613347942269945</c:v>
                </c:pt>
                <c:pt idx="18">
                  <c:v>0.853325082142254</c:v>
                </c:pt>
                <c:pt idx="19">
                  <c:v>0.85492449455916031</c:v>
                </c:pt>
                <c:pt idx="20">
                  <c:v>0.85190166610050444</c:v>
                </c:pt>
                <c:pt idx="21">
                  <c:v>0.84603052017887537</c:v>
                </c:pt>
                <c:pt idx="22">
                  <c:v>0.8430602431613764</c:v>
                </c:pt>
                <c:pt idx="23">
                  <c:v>0.83269294976050345</c:v>
                </c:pt>
                <c:pt idx="24">
                  <c:v>0.82569941517175527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Cenário 2 Otimista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9EBBD3"/>
              </a:solidFill>
              <a:ln w="9525">
                <a:solidFill>
                  <a:srgbClr val="9EBBD3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4.6254399195575668E-2"/>
                  <c:y val="5.82773758355384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fld id="{51B468B2-B9EC-478D-9489-C0D3383C3E3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4"/>
              <c:layout>
                <c:manualLayout>
                  <c:x val="-2.5800485346571644E-2"/>
                  <c:y val="4.8664922934161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fld id="{56E395CA-5E02-489A-978C-228A0E6501F0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20'!$A$5:$A$29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20'!$C$5:$C$29</c:f>
              <c:numCache>
                <c:formatCode>0.0%</c:formatCode>
                <c:ptCount val="25"/>
                <c:pt idx="0">
                  <c:v>0.55475106141023223</c:v>
                </c:pt>
                <c:pt idx="1">
                  <c:v>0.56717011145023766</c:v>
                </c:pt>
                <c:pt idx="2">
                  <c:v>0.55980644584315875</c:v>
                </c:pt>
                <c:pt idx="3">
                  <c:v>0.5920793227341411</c:v>
                </c:pt>
                <c:pt idx="4">
                  <c:v>0.52385523312107185</c:v>
                </c:pt>
                <c:pt idx="5">
                  <c:v>0.51851877854137707</c:v>
                </c:pt>
                <c:pt idx="6">
                  <c:v>0.5396105159600002</c:v>
                </c:pt>
                <c:pt idx="7">
                  <c:v>0.52618380925118147</c:v>
                </c:pt>
                <c:pt idx="8">
                  <c:v>0.57165944511937206</c:v>
                </c:pt>
                <c:pt idx="9">
                  <c:v>0.66500878894437843</c:v>
                </c:pt>
                <c:pt idx="10">
                  <c:v>0.69775089206180241</c:v>
                </c:pt>
                <c:pt idx="11">
                  <c:v>0.74502523108882268</c:v>
                </c:pt>
                <c:pt idx="12">
                  <c:v>0.77215905154190589</c:v>
                </c:pt>
                <c:pt idx="13">
                  <c:v>0.78840647915639295</c:v>
                </c:pt>
                <c:pt idx="14">
                  <c:v>0.7937824770430868</c:v>
                </c:pt>
                <c:pt idx="15">
                  <c:v>0.7965810366048055</c:v>
                </c:pt>
                <c:pt idx="16">
                  <c:v>0.79587191433378346</c:v>
                </c:pt>
                <c:pt idx="17">
                  <c:v>0.79034314283334672</c:v>
                </c:pt>
                <c:pt idx="18">
                  <c:v>0.77171006626016792</c:v>
                </c:pt>
                <c:pt idx="19">
                  <c:v>0.74691304570052919</c:v>
                </c:pt>
                <c:pt idx="20">
                  <c:v>0.71713099813311199</c:v>
                </c:pt>
                <c:pt idx="21">
                  <c:v>0.68350796351763765</c:v>
                </c:pt>
                <c:pt idx="22">
                  <c:v>0.65293794942740979</c:v>
                </c:pt>
                <c:pt idx="23">
                  <c:v>0.61449247548751706</c:v>
                </c:pt>
                <c:pt idx="24">
                  <c:v>0.58025399795043853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20'!$D$3</c:f>
              <c:strCache>
                <c:ptCount val="1"/>
                <c:pt idx="0">
                  <c:v>Cenário 3 Pessimista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D534B"/>
              </a:solidFill>
              <a:ln w="9525">
                <a:solidFill>
                  <a:srgbClr val="BD534B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8431372549019676E-2"/>
                  <c:y val="-3.88515838903589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2018:</a:t>
                    </a:r>
                  </a:p>
                  <a:p>
                    <a:fld id="{737D01B7-D87F-4234-B7AA-6BAF678C0684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0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0"/>
                  <c:y val="-5.4761904761904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fld id="{7A13C7D5-943E-44F9-9103-A70CB151158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20'!$A$5:$A$29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20'!$D$5:$D$29</c:f>
              <c:numCache>
                <c:formatCode>0.0%</c:formatCode>
                <c:ptCount val="25"/>
                <c:pt idx="0">
                  <c:v>0.55475106141023223</c:v>
                </c:pt>
                <c:pt idx="1">
                  <c:v>0.56717011145023766</c:v>
                </c:pt>
                <c:pt idx="2">
                  <c:v>0.55980644584315875</c:v>
                </c:pt>
                <c:pt idx="3">
                  <c:v>0.5920793227341411</c:v>
                </c:pt>
                <c:pt idx="4">
                  <c:v>0.52385523312107185</c:v>
                </c:pt>
                <c:pt idx="5">
                  <c:v>0.51851877854137707</c:v>
                </c:pt>
                <c:pt idx="6">
                  <c:v>0.5396105159600002</c:v>
                </c:pt>
                <c:pt idx="7">
                  <c:v>0.52618380925118147</c:v>
                </c:pt>
                <c:pt idx="8">
                  <c:v>0.57165944511937206</c:v>
                </c:pt>
                <c:pt idx="9">
                  <c:v>0.66500878894437843</c:v>
                </c:pt>
                <c:pt idx="10">
                  <c:v>0.69775089206180241</c:v>
                </c:pt>
                <c:pt idx="11">
                  <c:v>0.74502523108882268</c:v>
                </c:pt>
                <c:pt idx="12">
                  <c:v>0.77215905154190589</c:v>
                </c:pt>
                <c:pt idx="13">
                  <c:v>0.8023425388576404</c:v>
                </c:pt>
                <c:pt idx="14">
                  <c:v>0.8258709138766378</c:v>
                </c:pt>
                <c:pt idx="15">
                  <c:v>0.86132163943612861</c:v>
                </c:pt>
                <c:pt idx="16">
                  <c:v>0.89680571898180117</c:v>
                </c:pt>
                <c:pt idx="17">
                  <c:v>0.92917711423270255</c:v>
                </c:pt>
                <c:pt idx="18">
                  <c:v>0.95605472119890755</c:v>
                </c:pt>
                <c:pt idx="19">
                  <c:v>0.98062465223109896</c:v>
                </c:pt>
                <c:pt idx="20">
                  <c:v>1.0000028337470144</c:v>
                </c:pt>
                <c:pt idx="21">
                  <c:v>1.0199658933670894</c:v>
                </c:pt>
                <c:pt idx="22">
                  <c:v>1.0424454042122078</c:v>
                </c:pt>
                <c:pt idx="23">
                  <c:v>1.0597708197932509</c:v>
                </c:pt>
                <c:pt idx="24">
                  <c:v>1.0810431846326993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59936"/>
        <c:axId val="345760496"/>
      </c:lineChart>
      <c:catAx>
        <c:axId val="3457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5760496"/>
        <c:crosses val="autoZero"/>
        <c:auto val="1"/>
        <c:lblAlgn val="ctr"/>
        <c:lblOffset val="100"/>
        <c:noMultiLvlLbl val="0"/>
      </c:catAx>
      <c:valAx>
        <c:axId val="345760496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575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68835178487094"/>
          <c:y val="0.91103704502690586"/>
          <c:w val="0.5169316708051056"/>
          <c:h val="3.93216567445446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200">
          <a:latin typeface="+mj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86203726020131588"/>
          <c:h val="0.63789925704851402"/>
        </c:manualLayout>
      </c:layout>
      <c:lineChart>
        <c:grouping val="standard"/>
        <c:varyColors val="0"/>
        <c:ser>
          <c:idx val="3"/>
          <c:order val="0"/>
          <c:tx>
            <c:v>NUCI</c:v>
          </c:tx>
          <c:spPr>
            <a:ln>
              <a:solidFill>
                <a:srgbClr val="005D84"/>
              </a:solidFill>
            </a:ln>
          </c:spPr>
          <c:marker>
            <c:symbol val="none"/>
          </c:marker>
          <c:cat>
            <c:numRef>
              <c:f>'Gráfico 3'!$B$3:$BM$3</c:f>
              <c:numCache>
                <c:formatCode>[$-416]mmm/yy;@</c:formatCode>
                <c:ptCount val="6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</c:numCache>
            </c:numRef>
          </c:cat>
          <c:val>
            <c:numRef>
              <c:f>'Gráfico 3'!$B$4:$BM$4</c:f>
              <c:numCache>
                <c:formatCode>0.00</c:formatCode>
                <c:ptCount val="64"/>
                <c:pt idx="0">
                  <c:v>82.6</c:v>
                </c:pt>
                <c:pt idx="1">
                  <c:v>82.6</c:v>
                </c:pt>
                <c:pt idx="2">
                  <c:v>82.5</c:v>
                </c:pt>
                <c:pt idx="3">
                  <c:v>82</c:v>
                </c:pt>
                <c:pt idx="4">
                  <c:v>81.900000000000006</c:v>
                </c:pt>
                <c:pt idx="5">
                  <c:v>81.599999999999994</c:v>
                </c:pt>
                <c:pt idx="6">
                  <c:v>80.7</c:v>
                </c:pt>
                <c:pt idx="7">
                  <c:v>80.7</c:v>
                </c:pt>
                <c:pt idx="8">
                  <c:v>80.400000000000006</c:v>
                </c:pt>
                <c:pt idx="9">
                  <c:v>79.900000000000006</c:v>
                </c:pt>
                <c:pt idx="10">
                  <c:v>80.3</c:v>
                </c:pt>
                <c:pt idx="11">
                  <c:v>79.400000000000006</c:v>
                </c:pt>
                <c:pt idx="12">
                  <c:v>79.099999999999994</c:v>
                </c:pt>
                <c:pt idx="13">
                  <c:v>79.099999999999994</c:v>
                </c:pt>
                <c:pt idx="14">
                  <c:v>78.3</c:v>
                </c:pt>
                <c:pt idx="15">
                  <c:v>77.400000000000006</c:v>
                </c:pt>
                <c:pt idx="16">
                  <c:v>76.599999999999994</c:v>
                </c:pt>
                <c:pt idx="17">
                  <c:v>75.8</c:v>
                </c:pt>
                <c:pt idx="18">
                  <c:v>75.2</c:v>
                </c:pt>
                <c:pt idx="19">
                  <c:v>75.099999999999994</c:v>
                </c:pt>
                <c:pt idx="20">
                  <c:v>74.900000000000006</c:v>
                </c:pt>
                <c:pt idx="21">
                  <c:v>74.8</c:v>
                </c:pt>
                <c:pt idx="22">
                  <c:v>75</c:v>
                </c:pt>
                <c:pt idx="23">
                  <c:v>75.2</c:v>
                </c:pt>
                <c:pt idx="24">
                  <c:v>74.099999999999994</c:v>
                </c:pt>
                <c:pt idx="25">
                  <c:v>73.8</c:v>
                </c:pt>
                <c:pt idx="26">
                  <c:v>73.7</c:v>
                </c:pt>
                <c:pt idx="27">
                  <c:v>74</c:v>
                </c:pt>
                <c:pt idx="28">
                  <c:v>73.7</c:v>
                </c:pt>
                <c:pt idx="29">
                  <c:v>73.900000000000006</c:v>
                </c:pt>
                <c:pt idx="30">
                  <c:v>74</c:v>
                </c:pt>
                <c:pt idx="31">
                  <c:v>74</c:v>
                </c:pt>
                <c:pt idx="32">
                  <c:v>74.3</c:v>
                </c:pt>
                <c:pt idx="33">
                  <c:v>73.900000000000006</c:v>
                </c:pt>
                <c:pt idx="34">
                  <c:v>74</c:v>
                </c:pt>
                <c:pt idx="35">
                  <c:v>73.400000000000006</c:v>
                </c:pt>
                <c:pt idx="36">
                  <c:v>74.400000000000006</c:v>
                </c:pt>
                <c:pt idx="37">
                  <c:v>74.400000000000006</c:v>
                </c:pt>
                <c:pt idx="38">
                  <c:v>74.099999999999994</c:v>
                </c:pt>
                <c:pt idx="39">
                  <c:v>74.400000000000006</c:v>
                </c:pt>
                <c:pt idx="40">
                  <c:v>74.400000000000006</c:v>
                </c:pt>
                <c:pt idx="41">
                  <c:v>74.2</c:v>
                </c:pt>
                <c:pt idx="42">
                  <c:v>74.5</c:v>
                </c:pt>
                <c:pt idx="43">
                  <c:v>74.2</c:v>
                </c:pt>
                <c:pt idx="44">
                  <c:v>74</c:v>
                </c:pt>
                <c:pt idx="45">
                  <c:v>74.400000000000006</c:v>
                </c:pt>
                <c:pt idx="46">
                  <c:v>74.7</c:v>
                </c:pt>
                <c:pt idx="47">
                  <c:v>74.900000000000006</c:v>
                </c:pt>
                <c:pt idx="48">
                  <c:v>74.900000000000006</c:v>
                </c:pt>
                <c:pt idx="49">
                  <c:v>75.599999999999994</c:v>
                </c:pt>
                <c:pt idx="50">
                  <c:v>76.099999999999994</c:v>
                </c:pt>
                <c:pt idx="51">
                  <c:v>76.400000000000006</c:v>
                </c:pt>
                <c:pt idx="52">
                  <c:v>76.400000000000006</c:v>
                </c:pt>
                <c:pt idx="53">
                  <c:v>76.099999999999994</c:v>
                </c:pt>
                <c:pt idx="54">
                  <c:v>75.7</c:v>
                </c:pt>
                <c:pt idx="55">
                  <c:v>76</c:v>
                </c:pt>
                <c:pt idx="56">
                  <c:v>76.7</c:v>
                </c:pt>
                <c:pt idx="57">
                  <c:v>76.3</c:v>
                </c:pt>
                <c:pt idx="58">
                  <c:v>75.3</c:v>
                </c:pt>
                <c:pt idx="59">
                  <c:v>74.8</c:v>
                </c:pt>
                <c:pt idx="60">
                  <c:v>74.3</c:v>
                </c:pt>
                <c:pt idx="61">
                  <c:v>74.7</c:v>
                </c:pt>
                <c:pt idx="62">
                  <c:v>74.7</c:v>
                </c:pt>
                <c:pt idx="63">
                  <c:v>74.5</c:v>
                </c:pt>
              </c:numCache>
            </c:numRef>
          </c:val>
          <c:smooth val="1"/>
        </c:ser>
        <c:ser>
          <c:idx val="1"/>
          <c:order val="1"/>
          <c:tx>
            <c:v>Média histórica - 15 anos</c:v>
          </c:tx>
          <c:spPr>
            <a:ln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3'!$B$3:$BM$3</c:f>
              <c:numCache>
                <c:formatCode>[$-416]mmm/yy;@</c:formatCode>
                <c:ptCount val="6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</c:numCache>
            </c:numRef>
          </c:cat>
          <c:val>
            <c:numRef>
              <c:f>'Gráfico 3'!$B$5:$BM$5</c:f>
              <c:numCache>
                <c:formatCode>0.00</c:formatCode>
                <c:ptCount val="64"/>
                <c:pt idx="0">
                  <c:v>80.134693877551015</c:v>
                </c:pt>
                <c:pt idx="1">
                  <c:v>80.134693877551015</c:v>
                </c:pt>
                <c:pt idx="2">
                  <c:v>80.134693877551015</c:v>
                </c:pt>
                <c:pt idx="3">
                  <c:v>80.134693877551015</c:v>
                </c:pt>
                <c:pt idx="4">
                  <c:v>80.134693877551015</c:v>
                </c:pt>
                <c:pt idx="5">
                  <c:v>80.134693877551015</c:v>
                </c:pt>
                <c:pt idx="6">
                  <c:v>80.134693877551015</c:v>
                </c:pt>
                <c:pt idx="7">
                  <c:v>80.134693877551015</c:v>
                </c:pt>
                <c:pt idx="8">
                  <c:v>80.134693877551015</c:v>
                </c:pt>
                <c:pt idx="9">
                  <c:v>80.134693877551015</c:v>
                </c:pt>
                <c:pt idx="10">
                  <c:v>80.134693877551015</c:v>
                </c:pt>
                <c:pt idx="11">
                  <c:v>80.134693877551015</c:v>
                </c:pt>
                <c:pt idx="12">
                  <c:v>80.134693877551015</c:v>
                </c:pt>
                <c:pt idx="13">
                  <c:v>80.134693877551015</c:v>
                </c:pt>
                <c:pt idx="14">
                  <c:v>80.134693877551015</c:v>
                </c:pt>
                <c:pt idx="15">
                  <c:v>80.134693877551015</c:v>
                </c:pt>
                <c:pt idx="16">
                  <c:v>80.134693877551015</c:v>
                </c:pt>
                <c:pt idx="17">
                  <c:v>80.134693877551015</c:v>
                </c:pt>
                <c:pt idx="18">
                  <c:v>80.134693877551015</c:v>
                </c:pt>
                <c:pt idx="19">
                  <c:v>80.134693877551015</c:v>
                </c:pt>
                <c:pt idx="20">
                  <c:v>80.134693877551015</c:v>
                </c:pt>
                <c:pt idx="21">
                  <c:v>80.134693877551015</c:v>
                </c:pt>
                <c:pt idx="22">
                  <c:v>80.134693877551015</c:v>
                </c:pt>
                <c:pt idx="23">
                  <c:v>80.134693877551015</c:v>
                </c:pt>
                <c:pt idx="24">
                  <c:v>80.134693877551015</c:v>
                </c:pt>
                <c:pt idx="25">
                  <c:v>80.134693877551015</c:v>
                </c:pt>
                <c:pt idx="26">
                  <c:v>80.134693877551015</c:v>
                </c:pt>
                <c:pt idx="27">
                  <c:v>80.134693877551015</c:v>
                </c:pt>
                <c:pt idx="28">
                  <c:v>80.134693877551015</c:v>
                </c:pt>
                <c:pt idx="29">
                  <c:v>80.134693877551015</c:v>
                </c:pt>
                <c:pt idx="30">
                  <c:v>80.134693877551015</c:v>
                </c:pt>
                <c:pt idx="31">
                  <c:v>80.134693877551015</c:v>
                </c:pt>
                <c:pt idx="32">
                  <c:v>80.134693877551015</c:v>
                </c:pt>
                <c:pt idx="33">
                  <c:v>80.134693877551015</c:v>
                </c:pt>
                <c:pt idx="34">
                  <c:v>80.134693877551015</c:v>
                </c:pt>
                <c:pt idx="35">
                  <c:v>80.134693877551015</c:v>
                </c:pt>
                <c:pt idx="36">
                  <c:v>80.134693877551015</c:v>
                </c:pt>
                <c:pt idx="37">
                  <c:v>80.134693877551015</c:v>
                </c:pt>
                <c:pt idx="38">
                  <c:v>80.134693877551015</c:v>
                </c:pt>
                <c:pt idx="39">
                  <c:v>80.134693877551015</c:v>
                </c:pt>
                <c:pt idx="40">
                  <c:v>80.134693877551015</c:v>
                </c:pt>
                <c:pt idx="41">
                  <c:v>80.134693877551015</c:v>
                </c:pt>
                <c:pt idx="42">
                  <c:v>80.134693877551015</c:v>
                </c:pt>
                <c:pt idx="43">
                  <c:v>80.134693877551015</c:v>
                </c:pt>
                <c:pt idx="44">
                  <c:v>80.134693877551015</c:v>
                </c:pt>
                <c:pt idx="45">
                  <c:v>80.134693877551015</c:v>
                </c:pt>
                <c:pt idx="46">
                  <c:v>80.134693877551015</c:v>
                </c:pt>
                <c:pt idx="47">
                  <c:v>80.134693877551015</c:v>
                </c:pt>
                <c:pt idx="48">
                  <c:v>80.134693877551015</c:v>
                </c:pt>
                <c:pt idx="49">
                  <c:v>80.134693877551015</c:v>
                </c:pt>
                <c:pt idx="50">
                  <c:v>80.134693877551015</c:v>
                </c:pt>
                <c:pt idx="51">
                  <c:v>80.134693877551015</c:v>
                </c:pt>
                <c:pt idx="52">
                  <c:v>80.134693877551015</c:v>
                </c:pt>
                <c:pt idx="53">
                  <c:v>80.134693877551015</c:v>
                </c:pt>
                <c:pt idx="54">
                  <c:v>80.134693877551015</c:v>
                </c:pt>
                <c:pt idx="55">
                  <c:v>80.134693877551015</c:v>
                </c:pt>
                <c:pt idx="56">
                  <c:v>80.134693877551015</c:v>
                </c:pt>
                <c:pt idx="57">
                  <c:v>80.134693877551015</c:v>
                </c:pt>
                <c:pt idx="58">
                  <c:v>80.134693877551015</c:v>
                </c:pt>
                <c:pt idx="59">
                  <c:v>80.134693877551015</c:v>
                </c:pt>
                <c:pt idx="60">
                  <c:v>80.134693877551015</c:v>
                </c:pt>
                <c:pt idx="61">
                  <c:v>80.134693877551015</c:v>
                </c:pt>
                <c:pt idx="62">
                  <c:v>80.134693877551015</c:v>
                </c:pt>
                <c:pt idx="63">
                  <c:v>80.134693877551015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367760"/>
        <c:axId val="229368320"/>
      </c:lineChart>
      <c:dateAx>
        <c:axId val="2293677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29368320"/>
        <c:crosses val="autoZero"/>
        <c:auto val="1"/>
        <c:lblOffset val="100"/>
        <c:baseTimeUnit val="months"/>
        <c:majorUnit val="3"/>
      </c:dateAx>
      <c:valAx>
        <c:axId val="229368320"/>
        <c:scaling>
          <c:orientation val="minMax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pt-BR"/>
          </a:p>
        </c:txPr>
        <c:crossAx val="229367760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794628585582319"/>
          <c:y val="0.58281964376428763"/>
          <c:w val="0.36066742208451341"/>
          <c:h val="0.18177943230886459"/>
        </c:manualLayout>
      </c:layout>
      <c:overlay val="0"/>
      <c:txPr>
        <a:bodyPr/>
        <a:lstStyle/>
        <a:p>
          <a:pPr>
            <a:defRPr sz="800">
              <a:latin typeface="Cambria" panose="020405030504060302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729247357593813"/>
          <c:h val="0.61520334086616002"/>
        </c:manualLayout>
      </c:layout>
      <c:lineChart>
        <c:grouping val="standard"/>
        <c:varyColors val="0"/>
        <c:ser>
          <c:idx val="3"/>
          <c:order val="0"/>
          <c:tx>
            <c:v>Índice de incerteza da economia</c:v>
          </c:tx>
          <c:spPr>
            <a:ln>
              <a:solidFill>
                <a:srgbClr val="005D84"/>
              </a:solidFill>
            </a:ln>
          </c:spPr>
          <c:marker>
            <c:symbol val="none"/>
          </c:marker>
          <c:cat>
            <c:numRef>
              <c:f>'Gráfico 4'!$B$3:$BL$3</c:f>
              <c:numCache>
                <c:formatCode>[$-416]mmm/yy;@</c:formatCode>
                <c:ptCount val="6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</c:numCache>
            </c:numRef>
          </c:cat>
          <c:val>
            <c:numRef>
              <c:f>'Gráfico 4'!$B$4:$BL$4</c:f>
              <c:numCache>
                <c:formatCode>0.00</c:formatCode>
                <c:ptCount val="63"/>
                <c:pt idx="0">
                  <c:v>89.3</c:v>
                </c:pt>
                <c:pt idx="1">
                  <c:v>93.9</c:v>
                </c:pt>
                <c:pt idx="2">
                  <c:v>96.4</c:v>
                </c:pt>
                <c:pt idx="3">
                  <c:v>94.3</c:v>
                </c:pt>
                <c:pt idx="4">
                  <c:v>88.3</c:v>
                </c:pt>
                <c:pt idx="5">
                  <c:v>93.3</c:v>
                </c:pt>
                <c:pt idx="6">
                  <c:v>90.5</c:v>
                </c:pt>
                <c:pt idx="7">
                  <c:v>96</c:v>
                </c:pt>
                <c:pt idx="8">
                  <c:v>96.9</c:v>
                </c:pt>
                <c:pt idx="9">
                  <c:v>97.3</c:v>
                </c:pt>
                <c:pt idx="10">
                  <c:v>97.2</c:v>
                </c:pt>
                <c:pt idx="11">
                  <c:v>95</c:v>
                </c:pt>
                <c:pt idx="12">
                  <c:v>99</c:v>
                </c:pt>
                <c:pt idx="13">
                  <c:v>97.4</c:v>
                </c:pt>
                <c:pt idx="14">
                  <c:v>109.2</c:v>
                </c:pt>
                <c:pt idx="15">
                  <c:v>103.6</c:v>
                </c:pt>
                <c:pt idx="16">
                  <c:v>105.1</c:v>
                </c:pt>
                <c:pt idx="17">
                  <c:v>105.7</c:v>
                </c:pt>
                <c:pt idx="18">
                  <c:v>118.4</c:v>
                </c:pt>
                <c:pt idx="19">
                  <c:v>126.6</c:v>
                </c:pt>
                <c:pt idx="20">
                  <c:v>136.80000000000001</c:v>
                </c:pt>
                <c:pt idx="21">
                  <c:v>121</c:v>
                </c:pt>
                <c:pt idx="22">
                  <c:v>112.9</c:v>
                </c:pt>
                <c:pt idx="23">
                  <c:v>117</c:v>
                </c:pt>
                <c:pt idx="24">
                  <c:v>113.6</c:v>
                </c:pt>
                <c:pt idx="25">
                  <c:v>115.5</c:v>
                </c:pt>
                <c:pt idx="26">
                  <c:v>123.3</c:v>
                </c:pt>
                <c:pt idx="27">
                  <c:v>128.30000000000001</c:v>
                </c:pt>
                <c:pt idx="28">
                  <c:v>120.7</c:v>
                </c:pt>
                <c:pt idx="29">
                  <c:v>119.7</c:v>
                </c:pt>
                <c:pt idx="30">
                  <c:v>117.7</c:v>
                </c:pt>
                <c:pt idx="31">
                  <c:v>112</c:v>
                </c:pt>
                <c:pt idx="32">
                  <c:v>110.7</c:v>
                </c:pt>
                <c:pt idx="33">
                  <c:v>114</c:v>
                </c:pt>
                <c:pt idx="34">
                  <c:v>116.2</c:v>
                </c:pt>
                <c:pt idx="35">
                  <c:v>123.2</c:v>
                </c:pt>
                <c:pt idx="36">
                  <c:v>113.9</c:v>
                </c:pt>
                <c:pt idx="37">
                  <c:v>108.3</c:v>
                </c:pt>
                <c:pt idx="38">
                  <c:v>111.9</c:v>
                </c:pt>
                <c:pt idx="39">
                  <c:v>109.2</c:v>
                </c:pt>
                <c:pt idx="40">
                  <c:v>116.6</c:v>
                </c:pt>
                <c:pt idx="41">
                  <c:v>124</c:v>
                </c:pt>
                <c:pt idx="42">
                  <c:v>119.8</c:v>
                </c:pt>
                <c:pt idx="43">
                  <c:v>112.1</c:v>
                </c:pt>
                <c:pt idx="44">
                  <c:v>107.1</c:v>
                </c:pt>
                <c:pt idx="45">
                  <c:v>103.8</c:v>
                </c:pt>
                <c:pt idx="46">
                  <c:v>103.1</c:v>
                </c:pt>
                <c:pt idx="47">
                  <c:v>106.1</c:v>
                </c:pt>
                <c:pt idx="48">
                  <c:v>105.4</c:v>
                </c:pt>
                <c:pt idx="49">
                  <c:v>104.3</c:v>
                </c:pt>
                <c:pt idx="50">
                  <c:v>111.3</c:v>
                </c:pt>
                <c:pt idx="51">
                  <c:v>116.4</c:v>
                </c:pt>
                <c:pt idx="52">
                  <c:v>119.7</c:v>
                </c:pt>
                <c:pt idx="53">
                  <c:v>127.7</c:v>
                </c:pt>
                <c:pt idx="54">
                  <c:v>115.7</c:v>
                </c:pt>
                <c:pt idx="55">
                  <c:v>114.2</c:v>
                </c:pt>
                <c:pt idx="56">
                  <c:v>121.5</c:v>
                </c:pt>
                <c:pt idx="57">
                  <c:v>110.3</c:v>
                </c:pt>
                <c:pt idx="58">
                  <c:v>111.7</c:v>
                </c:pt>
                <c:pt idx="59">
                  <c:v>113</c:v>
                </c:pt>
                <c:pt idx="60">
                  <c:v>111.5</c:v>
                </c:pt>
                <c:pt idx="61">
                  <c:v>111.3</c:v>
                </c:pt>
                <c:pt idx="62">
                  <c:v>109.2</c:v>
                </c:pt>
              </c:numCache>
            </c:numRef>
          </c:val>
          <c:smooth val="1"/>
        </c:ser>
        <c:ser>
          <c:idx val="1"/>
          <c:order val="1"/>
          <c:tx>
            <c:v>Média histórica - 15 anos</c:v>
          </c:tx>
          <c:spPr>
            <a:ln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4'!$B$3:$BL$3</c:f>
              <c:numCache>
                <c:formatCode>[$-416]mmm/yy;@</c:formatCode>
                <c:ptCount val="6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</c:numCache>
            </c:numRef>
          </c:cat>
          <c:val>
            <c:numRef>
              <c:f>'Gráfico 4'!$B$5:$BL$5</c:f>
              <c:numCache>
                <c:formatCode>0.00</c:formatCode>
                <c:ptCount val="63"/>
                <c:pt idx="0">
                  <c:v>102.46871794871798</c:v>
                </c:pt>
                <c:pt idx="1">
                  <c:v>102.46871794871798</c:v>
                </c:pt>
                <c:pt idx="2">
                  <c:v>102.46871794871798</c:v>
                </c:pt>
                <c:pt idx="3">
                  <c:v>102.46871794871798</c:v>
                </c:pt>
                <c:pt idx="4">
                  <c:v>102.46871794871798</c:v>
                </c:pt>
                <c:pt idx="5">
                  <c:v>102.46871794871798</c:v>
                </c:pt>
                <c:pt idx="6">
                  <c:v>102.46871794871798</c:v>
                </c:pt>
                <c:pt idx="7">
                  <c:v>102.46871794871798</c:v>
                </c:pt>
                <c:pt idx="8">
                  <c:v>102.46871794871798</c:v>
                </c:pt>
                <c:pt idx="9">
                  <c:v>102.46871794871798</c:v>
                </c:pt>
                <c:pt idx="10">
                  <c:v>102.46871794871798</c:v>
                </c:pt>
                <c:pt idx="11">
                  <c:v>102.46871794871798</c:v>
                </c:pt>
                <c:pt idx="12">
                  <c:v>102.46871794871798</c:v>
                </c:pt>
                <c:pt idx="13">
                  <c:v>102.46871794871798</c:v>
                </c:pt>
                <c:pt idx="14">
                  <c:v>102.46871794871798</c:v>
                </c:pt>
                <c:pt idx="15">
                  <c:v>102.46871794871798</c:v>
                </c:pt>
                <c:pt idx="16">
                  <c:v>102.46871794871798</c:v>
                </c:pt>
                <c:pt idx="17">
                  <c:v>102.46871794871798</c:v>
                </c:pt>
                <c:pt idx="18">
                  <c:v>102.46871794871798</c:v>
                </c:pt>
                <c:pt idx="19">
                  <c:v>102.46871794871798</c:v>
                </c:pt>
                <c:pt idx="20">
                  <c:v>102.46871794871798</c:v>
                </c:pt>
                <c:pt idx="21">
                  <c:v>102.46871794871798</c:v>
                </c:pt>
                <c:pt idx="22">
                  <c:v>102.46871794871798</c:v>
                </c:pt>
                <c:pt idx="23">
                  <c:v>102.46871794871798</c:v>
                </c:pt>
                <c:pt idx="24">
                  <c:v>102.46871794871798</c:v>
                </c:pt>
                <c:pt idx="25">
                  <c:v>102.46871794871798</c:v>
                </c:pt>
                <c:pt idx="26">
                  <c:v>102.46871794871798</c:v>
                </c:pt>
                <c:pt idx="27">
                  <c:v>102.46871794871798</c:v>
                </c:pt>
                <c:pt idx="28">
                  <c:v>102.46871794871798</c:v>
                </c:pt>
                <c:pt idx="29">
                  <c:v>102.46871794871798</c:v>
                </c:pt>
                <c:pt idx="30">
                  <c:v>102.46871794871798</c:v>
                </c:pt>
                <c:pt idx="31">
                  <c:v>102.46871794871798</c:v>
                </c:pt>
                <c:pt idx="32">
                  <c:v>102.46871794871798</c:v>
                </c:pt>
                <c:pt idx="33">
                  <c:v>102.46871794871798</c:v>
                </c:pt>
                <c:pt idx="34">
                  <c:v>102.46871794871798</c:v>
                </c:pt>
                <c:pt idx="35">
                  <c:v>102.46871794871798</c:v>
                </c:pt>
                <c:pt idx="36">
                  <c:v>102.46871794871798</c:v>
                </c:pt>
                <c:pt idx="37">
                  <c:v>102.46871794871798</c:v>
                </c:pt>
                <c:pt idx="38">
                  <c:v>102.46871794871798</c:v>
                </c:pt>
                <c:pt idx="39">
                  <c:v>102.46871794871798</c:v>
                </c:pt>
                <c:pt idx="40">
                  <c:v>102.46871794871798</c:v>
                </c:pt>
                <c:pt idx="41">
                  <c:v>102.46871794871798</c:v>
                </c:pt>
                <c:pt idx="42">
                  <c:v>102.46871794871798</c:v>
                </c:pt>
                <c:pt idx="43">
                  <c:v>102.46871794871798</c:v>
                </c:pt>
                <c:pt idx="44">
                  <c:v>102.46871794871798</c:v>
                </c:pt>
                <c:pt idx="45">
                  <c:v>102.46871794871798</c:v>
                </c:pt>
                <c:pt idx="46">
                  <c:v>102.46871794871798</c:v>
                </c:pt>
                <c:pt idx="47">
                  <c:v>102.46871794871798</c:v>
                </c:pt>
                <c:pt idx="48">
                  <c:v>102.46871794871798</c:v>
                </c:pt>
                <c:pt idx="49">
                  <c:v>102.46871794871798</c:v>
                </c:pt>
                <c:pt idx="50">
                  <c:v>102.46871794871798</c:v>
                </c:pt>
                <c:pt idx="51">
                  <c:v>102.46871794871798</c:v>
                </c:pt>
                <c:pt idx="52">
                  <c:v>102.46871794871798</c:v>
                </c:pt>
                <c:pt idx="53">
                  <c:v>102.46871794871798</c:v>
                </c:pt>
                <c:pt idx="54">
                  <c:v>102.46871794871798</c:v>
                </c:pt>
                <c:pt idx="55">
                  <c:v>102.46871794871798</c:v>
                </c:pt>
                <c:pt idx="56">
                  <c:v>102.46871794871798</c:v>
                </c:pt>
                <c:pt idx="57">
                  <c:v>102.46871794871798</c:v>
                </c:pt>
                <c:pt idx="58">
                  <c:v>102.46871794871798</c:v>
                </c:pt>
                <c:pt idx="59">
                  <c:v>102.46871794871798</c:v>
                </c:pt>
                <c:pt idx="60">
                  <c:v>102.46871794871798</c:v>
                </c:pt>
                <c:pt idx="61">
                  <c:v>102.46871794871798</c:v>
                </c:pt>
                <c:pt idx="62">
                  <c:v>102.46871794871798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45856"/>
        <c:axId val="341646416"/>
      </c:lineChart>
      <c:dateAx>
        <c:axId val="3416458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341646416"/>
        <c:crosses val="autoZero"/>
        <c:auto val="1"/>
        <c:lblOffset val="100"/>
        <c:baseTimeUnit val="months"/>
        <c:majorUnit val="3"/>
      </c:dateAx>
      <c:valAx>
        <c:axId val="341646416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pt-BR"/>
          </a:p>
        </c:txPr>
        <c:crossAx val="341645856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2079736899564668"/>
          <c:y val="0.5976827013455458"/>
          <c:w val="0.57392162498565946"/>
          <c:h val="0.1286662533611375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mbria" panose="02040503050406030204" pitchFamily="18" charset="0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0" i="0" u="none" strike="noStrike" baseline="0">
                <a:solidFill>
                  <a:sysClr val="windowText" lastClr="000000"/>
                </a:solidFill>
                <a:latin typeface="+mj-lt"/>
                <a:ea typeface="Calibri"/>
                <a:cs typeface="Calibri"/>
              </a:defRPr>
            </a:pPr>
            <a:r>
              <a:rPr lang="pt-BR" sz="1000" b="1" baseline="0">
                <a:solidFill>
                  <a:sysClr val="windowText" lastClr="000000"/>
                </a:solidFill>
                <a:effectLst/>
                <a:latin typeface="+mj-lt"/>
              </a:rPr>
              <a:t>GRÁFICO 5. TAXA DE DESEMPREGO (% DA FORÇA DE TRABALHO)</a:t>
            </a:r>
            <a:endParaRPr lang="pt-BR" sz="1000">
              <a:solidFill>
                <a:sysClr val="windowText" lastClr="000000"/>
              </a:solidFill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6507423195648979"/>
          <c:y val="3.0241935483870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3343501940554"/>
          <c:y val="0.14344925634295713"/>
          <c:w val="0.86961673401372497"/>
          <c:h val="0.58929024496937887"/>
        </c:manualLayout>
      </c:layout>
      <c:lineChart>
        <c:grouping val="standard"/>
        <c:varyColors val="0"/>
        <c:ser>
          <c:idx val="0"/>
          <c:order val="0"/>
          <c:tx>
            <c:v>Taxa de desemprego</c:v>
          </c:tx>
          <c:spPr>
            <a:ln>
              <a:solidFill>
                <a:srgbClr val="005D84"/>
              </a:solidFill>
            </a:ln>
          </c:spPr>
          <c:marker>
            <c:symbol val="none"/>
          </c:marker>
          <c:cat>
            <c:numRef>
              <c:f>'Gráfico 5'!$B$3:$CH$3</c:f>
              <c:numCache>
                <c:formatCode>[$-416]mmm/yy;@</c:formatCode>
                <c:ptCount val="85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</c:numCache>
            </c:numRef>
          </c:cat>
          <c:val>
            <c:numRef>
              <c:f>'Gráfico 5'!$B$4:$CH$4</c:f>
              <c:numCache>
                <c:formatCode>0.00%</c:formatCode>
                <c:ptCount val="85"/>
                <c:pt idx="0">
                  <c:v>7.9408767635595803E-2</c:v>
                </c:pt>
                <c:pt idx="1">
                  <c:v>7.7488965179009314E-2</c:v>
                </c:pt>
                <c:pt idx="2">
                  <c:v>7.6066501003337533E-2</c:v>
                </c:pt>
                <c:pt idx="3">
                  <c:v>7.5185473411154349E-2</c:v>
                </c:pt>
                <c:pt idx="4">
                  <c:v>7.4328953104564985E-2</c:v>
                </c:pt>
                <c:pt idx="5">
                  <c:v>7.2881461361421554E-2</c:v>
                </c:pt>
                <c:pt idx="6">
                  <c:v>7.0655441972339153E-2</c:v>
                </c:pt>
                <c:pt idx="7">
                  <c:v>6.889645295863514E-2</c:v>
                </c:pt>
                <c:pt idx="8">
                  <c:v>6.7634303737057255E-2</c:v>
                </c:pt>
                <c:pt idx="9">
                  <c:v>6.853049715967989E-2</c:v>
                </c:pt>
                <c:pt idx="10">
                  <c:v>7.2071978688337673E-2</c:v>
                </c:pt>
                <c:pt idx="11">
                  <c:v>7.707839340629756E-2</c:v>
                </c:pt>
                <c:pt idx="12">
                  <c:v>7.9657090856445581E-2</c:v>
                </c:pt>
                <c:pt idx="13">
                  <c:v>7.8273147003050533E-2</c:v>
                </c:pt>
                <c:pt idx="14">
                  <c:v>7.5682905499254077E-2</c:v>
                </c:pt>
                <c:pt idx="15">
                  <c:v>7.4227058352085318E-2</c:v>
                </c:pt>
                <c:pt idx="16">
                  <c:v>7.2762897385131461E-2</c:v>
                </c:pt>
                <c:pt idx="17">
                  <c:v>7.0999661270952447E-2</c:v>
                </c:pt>
                <c:pt idx="18">
                  <c:v>6.9289965113892876E-2</c:v>
                </c:pt>
                <c:pt idx="19">
                  <c:v>6.7052878096881555E-2</c:v>
                </c:pt>
                <c:pt idx="20">
                  <c:v>6.4708657218450691E-2</c:v>
                </c:pt>
                <c:pt idx="21">
                  <c:v>6.1724973310339167E-2</c:v>
                </c:pt>
                <c:pt idx="22">
                  <c:v>6.3885749511969583E-2</c:v>
                </c:pt>
                <c:pt idx="23">
                  <c:v>6.7411931061335736E-2</c:v>
                </c:pt>
                <c:pt idx="24">
                  <c:v>7.1597312416268682E-2</c:v>
                </c:pt>
                <c:pt idx="25">
                  <c:v>7.132223989559118E-2</c:v>
                </c:pt>
                <c:pt idx="26">
                  <c:v>6.9689747193872359E-2</c:v>
                </c:pt>
                <c:pt idx="27">
                  <c:v>6.8392675483214649E-2</c:v>
                </c:pt>
                <c:pt idx="28">
                  <c:v>6.8904431752237261E-2</c:v>
                </c:pt>
                <c:pt idx="29">
                  <c:v>6.8745736481464509E-2</c:v>
                </c:pt>
                <c:pt idx="30">
                  <c:v>6.765458682050865E-2</c:v>
                </c:pt>
                <c:pt idx="31">
                  <c:v>6.6121232397579E-2</c:v>
                </c:pt>
                <c:pt idx="32">
                  <c:v>6.4966138124011516E-2</c:v>
                </c:pt>
                <c:pt idx="33">
                  <c:v>6.4865138403926922E-2</c:v>
                </c:pt>
                <c:pt idx="34">
                  <c:v>6.792407059251622E-2</c:v>
                </c:pt>
                <c:pt idx="35">
                  <c:v>7.4132698841582065E-2</c:v>
                </c:pt>
                <c:pt idx="36">
                  <c:v>7.9275528470001411E-2</c:v>
                </c:pt>
                <c:pt idx="37">
                  <c:v>8.0010432654207667E-2</c:v>
                </c:pt>
                <c:pt idx="38">
                  <c:v>8.1228757907823107E-2</c:v>
                </c:pt>
                <c:pt idx="39">
                  <c:v>8.2958520739630184E-2</c:v>
                </c:pt>
                <c:pt idx="40">
                  <c:v>8.5429691005354316E-2</c:v>
                </c:pt>
                <c:pt idx="41">
                  <c:v>8.7124946474272796E-2</c:v>
                </c:pt>
                <c:pt idx="42">
                  <c:v>8.8725797308988927E-2</c:v>
                </c:pt>
                <c:pt idx="43">
                  <c:v>8.9382926611599745E-2</c:v>
                </c:pt>
                <c:pt idx="44">
                  <c:v>8.990403223405416E-2</c:v>
                </c:pt>
                <c:pt idx="45">
                  <c:v>8.9448312801285484E-2</c:v>
                </c:pt>
                <c:pt idx="46">
                  <c:v>9.4919932093678952E-2</c:v>
                </c:pt>
                <c:pt idx="47">
                  <c:v>0.10204930204930204</c:v>
                </c:pt>
                <c:pt idx="48">
                  <c:v>0.10888096484556346</c:v>
                </c:pt>
                <c:pt idx="49">
                  <c:v>0.11171831152335096</c:v>
                </c:pt>
                <c:pt idx="50">
                  <c:v>0.11174413579034223</c:v>
                </c:pt>
                <c:pt idx="51">
                  <c:v>0.11307923298855764</c:v>
                </c:pt>
                <c:pt idx="52">
                  <c:v>0.11567537848292654</c:v>
                </c:pt>
                <c:pt idx="53">
                  <c:v>0.11759499645975927</c:v>
                </c:pt>
                <c:pt idx="54">
                  <c:v>0.11793946208243335</c:v>
                </c:pt>
                <c:pt idx="55">
                  <c:v>0.11805808785122257</c:v>
                </c:pt>
                <c:pt idx="56">
                  <c:v>0.11845824663342625</c:v>
                </c:pt>
                <c:pt idx="57">
                  <c:v>0.12020558002936857</c:v>
                </c:pt>
                <c:pt idx="58">
                  <c:v>0.12563035065087369</c:v>
                </c:pt>
                <c:pt idx="59">
                  <c:v>0.13157047058479018</c:v>
                </c:pt>
                <c:pt idx="60">
                  <c:v>0.13736317245140431</c:v>
                </c:pt>
                <c:pt idx="61">
                  <c:v>0.1359150615939563</c:v>
                </c:pt>
                <c:pt idx="62">
                  <c:v>0.13303892070270795</c:v>
                </c:pt>
                <c:pt idx="63">
                  <c:v>0.129973474801061</c:v>
                </c:pt>
                <c:pt idx="64">
                  <c:v>0.12808557058318129</c:v>
                </c:pt>
                <c:pt idx="65">
                  <c:v>0.12582998448447003</c:v>
                </c:pt>
                <c:pt idx="66">
                  <c:v>0.12426462800527638</c:v>
                </c:pt>
                <c:pt idx="67">
                  <c:v>0.12213644938975089</c:v>
                </c:pt>
                <c:pt idx="68">
                  <c:v>0.12025121960588483</c:v>
                </c:pt>
                <c:pt idx="69">
                  <c:v>0.11790997433605352</c:v>
                </c:pt>
                <c:pt idx="70">
                  <c:v>0.12154016247656588</c:v>
                </c:pt>
                <c:pt idx="71">
                  <c:v>0.12585466381618227</c:v>
                </c:pt>
                <c:pt idx="72">
                  <c:v>0.13122311297602665</c:v>
                </c:pt>
                <c:pt idx="73">
                  <c:v>0.12873109162732441</c:v>
                </c:pt>
                <c:pt idx="74">
                  <c:v>0.12710067838421216</c:v>
                </c:pt>
                <c:pt idx="75">
                  <c:v>0.12442232149734268</c:v>
                </c:pt>
                <c:pt idx="76">
                  <c:v>0.12309848070407801</c:v>
                </c:pt>
                <c:pt idx="77">
                  <c:v>0.12123997166216707</c:v>
                </c:pt>
                <c:pt idx="78">
                  <c:v>0.11881698367101534</c:v>
                </c:pt>
                <c:pt idx="79">
                  <c:v>0.11730901189387008</c:v>
                </c:pt>
                <c:pt idx="80">
                  <c:v>0.11575210795789795</c:v>
                </c:pt>
                <c:pt idx="81">
                  <c:v>0.11585691404164442</c:v>
                </c:pt>
                <c:pt idx="82">
                  <c:v>0.12033436272827785</c:v>
                </c:pt>
                <c:pt idx="83">
                  <c:v>0.12439366071683837</c:v>
                </c:pt>
                <c:pt idx="84">
                  <c:v>0.12719239904988122</c:v>
                </c:pt>
              </c:numCache>
            </c:numRef>
          </c:val>
          <c:smooth val="1"/>
        </c:ser>
        <c:ser>
          <c:idx val="1"/>
          <c:order val="1"/>
          <c:tx>
            <c:v>Taxa de desemprego com ajuste sazonal</c:v>
          </c:tx>
          <c:spPr>
            <a:ln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5'!$B$3:$CH$3</c:f>
              <c:numCache>
                <c:formatCode>[$-416]mmm/yy;@</c:formatCode>
                <c:ptCount val="85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</c:numCache>
            </c:numRef>
          </c:cat>
          <c:val>
            <c:numRef>
              <c:f>'Gráfico 5'!$B$5:$CH$5</c:f>
              <c:numCache>
                <c:formatCode>0.00%</c:formatCode>
                <c:ptCount val="85"/>
                <c:pt idx="0">
                  <c:v>7.4964452888067357E-2</c:v>
                </c:pt>
                <c:pt idx="1">
                  <c:v>7.1557936143253398E-2</c:v>
                </c:pt>
                <c:pt idx="2">
                  <c:v>7.1764104088560612E-2</c:v>
                </c:pt>
                <c:pt idx="3">
                  <c:v>7.1957519134605435E-2</c:v>
                </c:pt>
                <c:pt idx="4">
                  <c:v>7.1748822897288844E-2</c:v>
                </c:pt>
                <c:pt idx="5">
                  <c:v>7.1102361109224896E-2</c:v>
                </c:pt>
                <c:pt idx="6">
                  <c:v>7.0557362606905066E-2</c:v>
                </c:pt>
                <c:pt idx="7">
                  <c:v>7.1379341312081582E-2</c:v>
                </c:pt>
                <c:pt idx="8">
                  <c:v>7.3236305568096946E-2</c:v>
                </c:pt>
                <c:pt idx="9">
                  <c:v>7.6489878516017351E-2</c:v>
                </c:pt>
                <c:pt idx="10">
                  <c:v>7.7618593298684299E-2</c:v>
                </c:pt>
                <c:pt idx="11">
                  <c:v>7.7214212107135194E-2</c:v>
                </c:pt>
                <c:pt idx="12">
                  <c:v>7.4769592358015058E-2</c:v>
                </c:pt>
                <c:pt idx="13">
                  <c:v>7.2362637687526168E-2</c:v>
                </c:pt>
                <c:pt idx="14">
                  <c:v>7.1472848181631896E-2</c:v>
                </c:pt>
                <c:pt idx="15">
                  <c:v>7.1238738577127703E-2</c:v>
                </c:pt>
                <c:pt idx="16">
                  <c:v>7.0492083683360421E-2</c:v>
                </c:pt>
                <c:pt idx="17">
                  <c:v>6.9723086337139042E-2</c:v>
                </c:pt>
                <c:pt idx="18">
                  <c:v>6.9626377938140332E-2</c:v>
                </c:pt>
                <c:pt idx="19">
                  <c:v>6.9857352708323134E-2</c:v>
                </c:pt>
                <c:pt idx="20">
                  <c:v>7.0319304544719782E-2</c:v>
                </c:pt>
                <c:pt idx="21">
                  <c:v>6.9425300474592111E-2</c:v>
                </c:pt>
                <c:pt idx="22">
                  <c:v>6.8894589994860214E-2</c:v>
                </c:pt>
                <c:pt idx="23">
                  <c:v>6.7123596883920153E-2</c:v>
                </c:pt>
                <c:pt idx="24">
                  <c:v>6.6225669147936025E-2</c:v>
                </c:pt>
                <c:pt idx="25">
                  <c:v>6.5381590477022522E-2</c:v>
                </c:pt>
                <c:pt idx="26">
                  <c:v>6.5592319128018398E-2</c:v>
                </c:pt>
                <c:pt idx="27">
                  <c:v>6.5678836255830375E-2</c:v>
                </c:pt>
                <c:pt idx="28">
                  <c:v>6.6935897854324827E-2</c:v>
                </c:pt>
                <c:pt idx="29">
                  <c:v>6.7875912530548227E-2</c:v>
                </c:pt>
                <c:pt idx="30">
                  <c:v>6.8334237387270916E-2</c:v>
                </c:pt>
                <c:pt idx="31">
                  <c:v>6.9137291150146704E-2</c:v>
                </c:pt>
                <c:pt idx="32">
                  <c:v>7.05558187236065E-2</c:v>
                </c:pt>
                <c:pt idx="33">
                  <c:v>7.2294700187269328E-2</c:v>
                </c:pt>
                <c:pt idx="34">
                  <c:v>7.2423681434370127E-2</c:v>
                </c:pt>
                <c:pt idx="35">
                  <c:v>7.3498927896295502E-2</c:v>
                </c:pt>
                <c:pt idx="36">
                  <c:v>7.3514627883124989E-2</c:v>
                </c:pt>
                <c:pt idx="37">
                  <c:v>7.4122335051389029E-2</c:v>
                </c:pt>
                <c:pt idx="38">
                  <c:v>7.7290303957601184E-2</c:v>
                </c:pt>
                <c:pt idx="39">
                  <c:v>8.0557494338047639E-2</c:v>
                </c:pt>
                <c:pt idx="40">
                  <c:v>8.3780387396797357E-2</c:v>
                </c:pt>
                <c:pt idx="41">
                  <c:v>8.6598049244268616E-2</c:v>
                </c:pt>
                <c:pt idx="42">
                  <c:v>8.9637283743463567E-2</c:v>
                </c:pt>
                <c:pt idx="43">
                  <c:v>9.2484770356313473E-2</c:v>
                </c:pt>
                <c:pt idx="44">
                  <c:v>9.5325575189132025E-2</c:v>
                </c:pt>
                <c:pt idx="45">
                  <c:v>9.6511419095434231E-2</c:v>
                </c:pt>
                <c:pt idx="46">
                  <c:v>9.8852529562756183E-2</c:v>
                </c:pt>
                <c:pt idx="47">
                  <c:v>0.10115595512862934</c:v>
                </c:pt>
                <c:pt idx="48">
                  <c:v>0.10283844550746284</c:v>
                </c:pt>
                <c:pt idx="49">
                  <c:v>0.10593024651731733</c:v>
                </c:pt>
                <c:pt idx="50">
                  <c:v>0.1079774321263841</c:v>
                </c:pt>
                <c:pt idx="51">
                  <c:v>0.11102986630511287</c:v>
                </c:pt>
                <c:pt idx="52">
                  <c:v>0.11437270411249915</c:v>
                </c:pt>
                <c:pt idx="53">
                  <c:v>0.11740454305041768</c:v>
                </c:pt>
                <c:pt idx="54">
                  <c:v>0.11901746040990865</c:v>
                </c:pt>
                <c:pt idx="55">
                  <c:v>0.12125472934783786</c:v>
                </c:pt>
                <c:pt idx="56">
                  <c:v>0.12371503730749235</c:v>
                </c:pt>
                <c:pt idx="57">
                  <c:v>0.1269371627604001</c:v>
                </c:pt>
                <c:pt idx="58">
                  <c:v>0.12904009569196445</c:v>
                </c:pt>
                <c:pt idx="59">
                  <c:v>0.13049932781391779</c:v>
                </c:pt>
                <c:pt idx="60">
                  <c:v>0.13105198136230733</c:v>
                </c:pt>
                <c:pt idx="61">
                  <c:v>0.1301911687222137</c:v>
                </c:pt>
                <c:pt idx="62">
                  <c:v>0.12941904037421095</c:v>
                </c:pt>
                <c:pt idx="63">
                  <c:v>0.12827763243238832</c:v>
                </c:pt>
                <c:pt idx="64">
                  <c:v>0.12712183493524418</c:v>
                </c:pt>
                <c:pt idx="65">
                  <c:v>0.12589896182982818</c:v>
                </c:pt>
                <c:pt idx="66">
                  <c:v>0.12530055749825991</c:v>
                </c:pt>
                <c:pt idx="67">
                  <c:v>0.12530387183633637</c:v>
                </c:pt>
                <c:pt idx="68">
                  <c:v>0.12542221775674872</c:v>
                </c:pt>
                <c:pt idx="69">
                  <c:v>0.12463279523974147</c:v>
                </c:pt>
                <c:pt idx="70">
                  <c:v>0.12472486205865248</c:v>
                </c:pt>
                <c:pt idx="71">
                  <c:v>0.12474135684486554</c:v>
                </c:pt>
                <c:pt idx="72">
                  <c:v>0.12450319140899957</c:v>
                </c:pt>
                <c:pt idx="73">
                  <c:v>0.12288273260889039</c:v>
                </c:pt>
                <c:pt idx="74">
                  <c:v>0.1235356713650744</c:v>
                </c:pt>
                <c:pt idx="75">
                  <c:v>0.12305820553582428</c:v>
                </c:pt>
                <c:pt idx="76">
                  <c:v>0.12248190583672722</c:v>
                </c:pt>
                <c:pt idx="77">
                  <c:v>0.12156759813884016</c:v>
                </c:pt>
                <c:pt idx="78">
                  <c:v>0.11973030697822203</c:v>
                </c:pt>
                <c:pt idx="79">
                  <c:v>0.12042801548794559</c:v>
                </c:pt>
                <c:pt idx="80">
                  <c:v>0.12094842573371693</c:v>
                </c:pt>
                <c:pt idx="81">
                  <c:v>0.12266789130207413</c:v>
                </c:pt>
                <c:pt idx="82">
                  <c:v>0.12340214814128284</c:v>
                </c:pt>
                <c:pt idx="83">
                  <c:v>0.12332177733711121</c:v>
                </c:pt>
                <c:pt idx="84">
                  <c:v>0.12003887680490857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49216"/>
        <c:axId val="341649776"/>
      </c:lineChart>
      <c:dateAx>
        <c:axId val="341649216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+mn-lt"/>
                <a:ea typeface="Calibri"/>
                <a:cs typeface="Calibri"/>
              </a:defRPr>
            </a:pPr>
            <a:endParaRPr lang="pt-BR"/>
          </a:p>
        </c:txPr>
        <c:crossAx val="341649776"/>
        <c:crosses val="autoZero"/>
        <c:auto val="1"/>
        <c:lblOffset val="100"/>
        <c:baseTimeUnit val="months"/>
      </c:dateAx>
      <c:valAx>
        <c:axId val="341649776"/>
        <c:scaling>
          <c:orientation val="minMax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+mn-lt"/>
                <a:ea typeface="Calibri"/>
                <a:cs typeface="Calibri"/>
              </a:defRPr>
            </a:pPr>
            <a:endParaRPr lang="pt-BR"/>
          </a:p>
        </c:txPr>
        <c:crossAx val="341649216"/>
        <c:crosses val="autoZero"/>
        <c:crossBetween val="between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262697906551183"/>
          <c:y val="0.53769526289052583"/>
          <c:w val="0.42932610755056394"/>
          <c:h val="0.18618356299212599"/>
        </c:manualLayout>
      </c:layout>
      <c:overlay val="0"/>
      <c:txPr>
        <a:bodyPr/>
        <a:lstStyle/>
        <a:p>
          <a:pPr>
            <a:defRPr sz="800">
              <a:latin typeface="Cambria" panose="020405030504060302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038749543744E-2"/>
          <c:y val="0.11076882778765558"/>
          <c:w val="0.90342889396471837"/>
          <c:h val="0.611056562738125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6'!$A$4</c:f>
              <c:strCache>
                <c:ptCount val="1"/>
                <c:pt idx="0">
                  <c:v>Selic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strRef>
              <c:f>'Gráfico 6'!$B$3:$GO$3</c:f>
              <c:strCache>
                <c:ptCount val="196"/>
                <c:pt idx="0">
                  <c:v>jan/03</c:v>
                </c:pt>
                <c:pt idx="1">
                  <c:v>fev/03</c:v>
                </c:pt>
                <c:pt idx="2">
                  <c:v>mar/03</c:v>
                </c:pt>
                <c:pt idx="3">
                  <c:v>abr/03</c:v>
                </c:pt>
                <c:pt idx="4">
                  <c:v>mai/03</c:v>
                </c:pt>
                <c:pt idx="5">
                  <c:v>jun/03</c:v>
                </c:pt>
                <c:pt idx="6">
                  <c:v>jul/03</c:v>
                </c:pt>
                <c:pt idx="7">
                  <c:v>ago/03</c:v>
                </c:pt>
                <c:pt idx="8">
                  <c:v>set/03</c:v>
                </c:pt>
                <c:pt idx="9">
                  <c:v>out/03</c:v>
                </c:pt>
                <c:pt idx="10">
                  <c:v>nov/03</c:v>
                </c:pt>
                <c:pt idx="11">
                  <c:v>dez/03</c:v>
                </c:pt>
                <c:pt idx="12">
                  <c:v>jan/04</c:v>
                </c:pt>
                <c:pt idx="13">
                  <c:v>fev/04</c:v>
                </c:pt>
                <c:pt idx="14">
                  <c:v>mar/04</c:v>
                </c:pt>
                <c:pt idx="15">
                  <c:v>abr/04</c:v>
                </c:pt>
                <c:pt idx="16">
                  <c:v>mai/04</c:v>
                </c:pt>
                <c:pt idx="17">
                  <c:v>jun/04</c:v>
                </c:pt>
                <c:pt idx="18">
                  <c:v>jul/04</c:v>
                </c:pt>
                <c:pt idx="19">
                  <c:v>ago/04</c:v>
                </c:pt>
                <c:pt idx="20">
                  <c:v>set/04</c:v>
                </c:pt>
                <c:pt idx="21">
                  <c:v>out/04</c:v>
                </c:pt>
                <c:pt idx="22">
                  <c:v>nov/04</c:v>
                </c:pt>
                <c:pt idx="23">
                  <c:v>dez/04</c:v>
                </c:pt>
                <c:pt idx="24">
                  <c:v>jan/05</c:v>
                </c:pt>
                <c:pt idx="25">
                  <c:v>fev/05</c:v>
                </c:pt>
                <c:pt idx="26">
                  <c:v>mar/05</c:v>
                </c:pt>
                <c:pt idx="27">
                  <c:v>abr/05</c:v>
                </c:pt>
                <c:pt idx="28">
                  <c:v>mai/05</c:v>
                </c:pt>
                <c:pt idx="29">
                  <c:v>jun/05</c:v>
                </c:pt>
                <c:pt idx="30">
                  <c:v>jul/05</c:v>
                </c:pt>
                <c:pt idx="31">
                  <c:v>ago/05</c:v>
                </c:pt>
                <c:pt idx="32">
                  <c:v>set/05</c:v>
                </c:pt>
                <c:pt idx="33">
                  <c:v>out/05</c:v>
                </c:pt>
                <c:pt idx="34">
                  <c:v>nov/05</c:v>
                </c:pt>
                <c:pt idx="35">
                  <c:v>dez/05</c:v>
                </c:pt>
                <c:pt idx="36">
                  <c:v>jan/06</c:v>
                </c:pt>
                <c:pt idx="37">
                  <c:v>fev/06</c:v>
                </c:pt>
                <c:pt idx="38">
                  <c:v>mar/06</c:v>
                </c:pt>
                <c:pt idx="39">
                  <c:v>abr/06</c:v>
                </c:pt>
                <c:pt idx="40">
                  <c:v>mai/06</c:v>
                </c:pt>
                <c:pt idx="41">
                  <c:v>jun/06</c:v>
                </c:pt>
                <c:pt idx="42">
                  <c:v>jul/06</c:v>
                </c:pt>
                <c:pt idx="43">
                  <c:v>ago/06</c:v>
                </c:pt>
                <c:pt idx="44">
                  <c:v>set/06</c:v>
                </c:pt>
                <c:pt idx="45">
                  <c:v>out/06</c:v>
                </c:pt>
                <c:pt idx="46">
                  <c:v>nov/06</c:v>
                </c:pt>
                <c:pt idx="47">
                  <c:v>dez/06</c:v>
                </c:pt>
                <c:pt idx="48">
                  <c:v>jan/07</c:v>
                </c:pt>
                <c:pt idx="49">
                  <c:v>fev/07</c:v>
                </c:pt>
                <c:pt idx="50">
                  <c:v>mar/07</c:v>
                </c:pt>
                <c:pt idx="51">
                  <c:v>abr/07</c:v>
                </c:pt>
                <c:pt idx="52">
                  <c:v>mai/07</c:v>
                </c:pt>
                <c:pt idx="53">
                  <c:v>jun/07</c:v>
                </c:pt>
                <c:pt idx="54">
                  <c:v>jul/07</c:v>
                </c:pt>
                <c:pt idx="55">
                  <c:v>ago/07</c:v>
                </c:pt>
                <c:pt idx="56">
                  <c:v>set/07</c:v>
                </c:pt>
                <c:pt idx="57">
                  <c:v>out/07</c:v>
                </c:pt>
                <c:pt idx="58">
                  <c:v>nov/07</c:v>
                </c:pt>
                <c:pt idx="59">
                  <c:v>dez/07</c:v>
                </c:pt>
                <c:pt idx="60">
                  <c:v>jan/08</c:v>
                </c:pt>
                <c:pt idx="61">
                  <c:v>fev/08</c:v>
                </c:pt>
                <c:pt idx="62">
                  <c:v>mar/08</c:v>
                </c:pt>
                <c:pt idx="63">
                  <c:v>abr/08</c:v>
                </c:pt>
                <c:pt idx="64">
                  <c:v>mai/08</c:v>
                </c:pt>
                <c:pt idx="65">
                  <c:v>jun/08</c:v>
                </c:pt>
                <c:pt idx="66">
                  <c:v>jul/08</c:v>
                </c:pt>
                <c:pt idx="67">
                  <c:v>ago/08</c:v>
                </c:pt>
                <c:pt idx="68">
                  <c:v>set/08</c:v>
                </c:pt>
                <c:pt idx="69">
                  <c:v>out/08</c:v>
                </c:pt>
                <c:pt idx="70">
                  <c:v>nov/08</c:v>
                </c:pt>
                <c:pt idx="71">
                  <c:v>dez/08</c:v>
                </c:pt>
                <c:pt idx="72">
                  <c:v>jan/09</c:v>
                </c:pt>
                <c:pt idx="73">
                  <c:v>fev/09</c:v>
                </c:pt>
                <c:pt idx="74">
                  <c:v>mar/09</c:v>
                </c:pt>
                <c:pt idx="75">
                  <c:v>abr/09</c:v>
                </c:pt>
                <c:pt idx="76">
                  <c:v>mai/09</c:v>
                </c:pt>
                <c:pt idx="77">
                  <c:v>jun/09</c:v>
                </c:pt>
                <c:pt idx="78">
                  <c:v>jul/09</c:v>
                </c:pt>
                <c:pt idx="79">
                  <c:v>ago/09</c:v>
                </c:pt>
                <c:pt idx="80">
                  <c:v>set/09</c:v>
                </c:pt>
                <c:pt idx="81">
                  <c:v>out/09</c:v>
                </c:pt>
                <c:pt idx="82">
                  <c:v>nov/09</c:v>
                </c:pt>
                <c:pt idx="83">
                  <c:v>dez/09</c:v>
                </c:pt>
                <c:pt idx="84">
                  <c:v>jan/10</c:v>
                </c:pt>
                <c:pt idx="85">
                  <c:v>fev/10</c:v>
                </c:pt>
                <c:pt idx="86">
                  <c:v>mar/10</c:v>
                </c:pt>
                <c:pt idx="87">
                  <c:v>abr/10</c:v>
                </c:pt>
                <c:pt idx="88">
                  <c:v>mai/10</c:v>
                </c:pt>
                <c:pt idx="89">
                  <c:v>jun/10</c:v>
                </c:pt>
                <c:pt idx="90">
                  <c:v>jul/10</c:v>
                </c:pt>
                <c:pt idx="91">
                  <c:v>ago/10</c:v>
                </c:pt>
                <c:pt idx="92">
                  <c:v>set/10</c:v>
                </c:pt>
                <c:pt idx="93">
                  <c:v>out/10</c:v>
                </c:pt>
                <c:pt idx="94">
                  <c:v>nov/10</c:v>
                </c:pt>
                <c:pt idx="95">
                  <c:v>dez/10</c:v>
                </c:pt>
                <c:pt idx="96">
                  <c:v>jan/11</c:v>
                </c:pt>
                <c:pt idx="97">
                  <c:v>fev/11</c:v>
                </c:pt>
                <c:pt idx="98">
                  <c:v>mar/11</c:v>
                </c:pt>
                <c:pt idx="99">
                  <c:v>abr/11</c:v>
                </c:pt>
                <c:pt idx="100">
                  <c:v>mai/11</c:v>
                </c:pt>
                <c:pt idx="101">
                  <c:v>jun/11</c:v>
                </c:pt>
                <c:pt idx="102">
                  <c:v>jul/11</c:v>
                </c:pt>
                <c:pt idx="103">
                  <c:v>ago/11</c:v>
                </c:pt>
                <c:pt idx="104">
                  <c:v>set/11</c:v>
                </c:pt>
                <c:pt idx="105">
                  <c:v>out/11</c:v>
                </c:pt>
                <c:pt idx="106">
                  <c:v>nov/11</c:v>
                </c:pt>
                <c:pt idx="107">
                  <c:v>dez/11</c:v>
                </c:pt>
                <c:pt idx="108">
                  <c:v>jan/12</c:v>
                </c:pt>
                <c:pt idx="109">
                  <c:v>fev/12</c:v>
                </c:pt>
                <c:pt idx="110">
                  <c:v>mar/12</c:v>
                </c:pt>
                <c:pt idx="111">
                  <c:v>abr/12</c:v>
                </c:pt>
                <c:pt idx="112">
                  <c:v>mai/12</c:v>
                </c:pt>
                <c:pt idx="113">
                  <c:v>jun/12</c:v>
                </c:pt>
                <c:pt idx="114">
                  <c:v>jul/12</c:v>
                </c:pt>
                <c:pt idx="115">
                  <c:v>ago/12</c:v>
                </c:pt>
                <c:pt idx="116">
                  <c:v>set/12</c:v>
                </c:pt>
                <c:pt idx="117">
                  <c:v>out/12</c:v>
                </c:pt>
                <c:pt idx="118">
                  <c:v>nov/12</c:v>
                </c:pt>
                <c:pt idx="119">
                  <c:v>dez/12</c:v>
                </c:pt>
                <c:pt idx="120">
                  <c:v>jan/13</c:v>
                </c:pt>
                <c:pt idx="121">
                  <c:v>fev/13</c:v>
                </c:pt>
                <c:pt idx="122">
                  <c:v>mar/13</c:v>
                </c:pt>
                <c:pt idx="123">
                  <c:v>abr/13</c:v>
                </c:pt>
                <c:pt idx="124">
                  <c:v>mai/13</c:v>
                </c:pt>
                <c:pt idx="125">
                  <c:v>jun/13</c:v>
                </c:pt>
                <c:pt idx="126">
                  <c:v>jul/13</c:v>
                </c:pt>
                <c:pt idx="127">
                  <c:v>ago/13</c:v>
                </c:pt>
                <c:pt idx="128">
                  <c:v>set/13</c:v>
                </c:pt>
                <c:pt idx="129">
                  <c:v>out/13</c:v>
                </c:pt>
                <c:pt idx="130">
                  <c:v>nov/13</c:v>
                </c:pt>
                <c:pt idx="131">
                  <c:v>dez/13</c:v>
                </c:pt>
                <c:pt idx="132">
                  <c:v>jan/14</c:v>
                </c:pt>
                <c:pt idx="133">
                  <c:v>fev/14</c:v>
                </c:pt>
                <c:pt idx="134">
                  <c:v>mar/14</c:v>
                </c:pt>
                <c:pt idx="135">
                  <c:v>abr/14</c:v>
                </c:pt>
                <c:pt idx="136">
                  <c:v>mai/14</c:v>
                </c:pt>
                <c:pt idx="137">
                  <c:v>jun/14</c:v>
                </c:pt>
                <c:pt idx="138">
                  <c:v>jul/14</c:v>
                </c:pt>
                <c:pt idx="139">
                  <c:v>ago/14</c:v>
                </c:pt>
                <c:pt idx="140">
                  <c:v>set/14</c:v>
                </c:pt>
                <c:pt idx="141">
                  <c:v>out/14</c:v>
                </c:pt>
                <c:pt idx="142">
                  <c:v>nov/14</c:v>
                </c:pt>
                <c:pt idx="143">
                  <c:v>dez/14</c:v>
                </c:pt>
                <c:pt idx="144">
                  <c:v>jan/15</c:v>
                </c:pt>
                <c:pt idx="145">
                  <c:v>fev/15</c:v>
                </c:pt>
                <c:pt idx="146">
                  <c:v>mar/15</c:v>
                </c:pt>
                <c:pt idx="147">
                  <c:v>abr/15</c:v>
                </c:pt>
                <c:pt idx="148">
                  <c:v>mai/15</c:v>
                </c:pt>
                <c:pt idx="149">
                  <c:v>jun/15</c:v>
                </c:pt>
                <c:pt idx="150">
                  <c:v>jul/15</c:v>
                </c:pt>
                <c:pt idx="151">
                  <c:v>ago/15</c:v>
                </c:pt>
                <c:pt idx="152">
                  <c:v>set/15</c:v>
                </c:pt>
                <c:pt idx="153">
                  <c:v>out/15</c:v>
                </c:pt>
                <c:pt idx="154">
                  <c:v>nov/15</c:v>
                </c:pt>
                <c:pt idx="155">
                  <c:v>dez/15</c:v>
                </c:pt>
                <c:pt idx="156">
                  <c:v>jan/16</c:v>
                </c:pt>
                <c:pt idx="157">
                  <c:v>fev/16</c:v>
                </c:pt>
                <c:pt idx="158">
                  <c:v>mar/16</c:v>
                </c:pt>
                <c:pt idx="159">
                  <c:v>abr/16</c:v>
                </c:pt>
                <c:pt idx="160">
                  <c:v>mai/16</c:v>
                </c:pt>
                <c:pt idx="161">
                  <c:v>jun/16</c:v>
                </c:pt>
                <c:pt idx="162">
                  <c:v>jul/16</c:v>
                </c:pt>
                <c:pt idx="163">
                  <c:v>ago/16</c:v>
                </c:pt>
                <c:pt idx="164">
                  <c:v>set/16</c:v>
                </c:pt>
                <c:pt idx="165">
                  <c:v>out/16</c:v>
                </c:pt>
                <c:pt idx="166">
                  <c:v>nov/16</c:v>
                </c:pt>
                <c:pt idx="167">
                  <c:v>dez/16</c:v>
                </c:pt>
                <c:pt idx="168">
                  <c:v>jan/17</c:v>
                </c:pt>
                <c:pt idx="169">
                  <c:v>fev/17</c:v>
                </c:pt>
                <c:pt idx="170">
                  <c:v>mar/17</c:v>
                </c:pt>
                <c:pt idx="171">
                  <c:v>abr/17</c:v>
                </c:pt>
                <c:pt idx="172">
                  <c:v>mai/17</c:v>
                </c:pt>
                <c:pt idx="173">
                  <c:v>jun/17</c:v>
                </c:pt>
                <c:pt idx="174">
                  <c:v>jul/17</c:v>
                </c:pt>
                <c:pt idx="175">
                  <c:v>ago/17</c:v>
                </c:pt>
                <c:pt idx="176">
                  <c:v>set/17</c:v>
                </c:pt>
                <c:pt idx="177">
                  <c:v>out/17</c:v>
                </c:pt>
                <c:pt idx="178">
                  <c:v>nov/17</c:v>
                </c:pt>
                <c:pt idx="179">
                  <c:v>dez/17</c:v>
                </c:pt>
                <c:pt idx="180">
                  <c:v>jan/18</c:v>
                </c:pt>
                <c:pt idx="181">
                  <c:v>fev/18</c:v>
                </c:pt>
                <c:pt idx="182">
                  <c:v>mar/18</c:v>
                </c:pt>
                <c:pt idx="183">
                  <c:v>abr/18</c:v>
                </c:pt>
                <c:pt idx="184">
                  <c:v>mai/18</c:v>
                </c:pt>
                <c:pt idx="185">
                  <c:v>jun/18</c:v>
                </c:pt>
                <c:pt idx="186">
                  <c:v>jul/18</c:v>
                </c:pt>
                <c:pt idx="187">
                  <c:v>ago/18</c:v>
                </c:pt>
                <c:pt idx="188">
                  <c:v>set/18</c:v>
                </c:pt>
                <c:pt idx="189">
                  <c:v>out/18</c:v>
                </c:pt>
                <c:pt idx="190">
                  <c:v>nov/18</c:v>
                </c:pt>
                <c:pt idx="191">
                  <c:v>dez/18</c:v>
                </c:pt>
                <c:pt idx="192">
                  <c:v>jan/19</c:v>
                </c:pt>
                <c:pt idx="193">
                  <c:v>fev/19</c:v>
                </c:pt>
                <c:pt idx="194">
                  <c:v>mar/19</c:v>
                </c:pt>
                <c:pt idx="195">
                  <c:v>abr/19</c:v>
                </c:pt>
              </c:strCache>
            </c:strRef>
          </c:cat>
          <c:val>
            <c:numRef>
              <c:f>'Gráfico 6'!$B$4:$GO$4</c:f>
              <c:numCache>
                <c:formatCode>0.00%</c:formatCode>
                <c:ptCount val="196"/>
                <c:pt idx="0">
                  <c:v>0.255</c:v>
                </c:pt>
                <c:pt idx="1">
                  <c:v>0.26500000000000001</c:v>
                </c:pt>
                <c:pt idx="2">
                  <c:v>0.26500000000000001</c:v>
                </c:pt>
                <c:pt idx="3">
                  <c:v>0.26500000000000001</c:v>
                </c:pt>
                <c:pt idx="4">
                  <c:v>0.26500000000000001</c:v>
                </c:pt>
                <c:pt idx="5">
                  <c:v>0.26</c:v>
                </c:pt>
                <c:pt idx="6">
                  <c:v>0.245</c:v>
                </c:pt>
                <c:pt idx="7">
                  <c:v>0.22</c:v>
                </c:pt>
                <c:pt idx="8">
                  <c:v>0.2</c:v>
                </c:pt>
                <c:pt idx="9">
                  <c:v>0.19</c:v>
                </c:pt>
                <c:pt idx="10">
                  <c:v>0.17499999999999999</c:v>
                </c:pt>
                <c:pt idx="11">
                  <c:v>0.16500000000000001</c:v>
                </c:pt>
                <c:pt idx="12">
                  <c:v>0.16500000000000001</c:v>
                </c:pt>
                <c:pt idx="13">
                  <c:v>0.16500000000000001</c:v>
                </c:pt>
                <c:pt idx="14">
                  <c:v>0.16250000000000001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0.16250000000000001</c:v>
                </c:pt>
                <c:pt idx="21">
                  <c:v>0.16750000000000001</c:v>
                </c:pt>
                <c:pt idx="22">
                  <c:v>0.17249999999999999</c:v>
                </c:pt>
                <c:pt idx="23">
                  <c:v>0.17749999999999999</c:v>
                </c:pt>
                <c:pt idx="24">
                  <c:v>0.1825</c:v>
                </c:pt>
                <c:pt idx="25">
                  <c:v>0.1875</c:v>
                </c:pt>
                <c:pt idx="26">
                  <c:v>0.1925</c:v>
                </c:pt>
                <c:pt idx="27">
                  <c:v>0.19500000000000001</c:v>
                </c:pt>
                <c:pt idx="28">
                  <c:v>0.19750000000000001</c:v>
                </c:pt>
                <c:pt idx="29">
                  <c:v>0.19750000000000001</c:v>
                </c:pt>
                <c:pt idx="30">
                  <c:v>0.19750000000000001</c:v>
                </c:pt>
                <c:pt idx="31">
                  <c:v>0.19750000000000001</c:v>
                </c:pt>
                <c:pt idx="32">
                  <c:v>0.19500000000000001</c:v>
                </c:pt>
                <c:pt idx="33">
                  <c:v>0.19</c:v>
                </c:pt>
                <c:pt idx="34">
                  <c:v>0.185</c:v>
                </c:pt>
                <c:pt idx="35">
                  <c:v>0.18</c:v>
                </c:pt>
                <c:pt idx="36">
                  <c:v>0.17249999999999999</c:v>
                </c:pt>
                <c:pt idx="37">
                  <c:v>0.17249999999999999</c:v>
                </c:pt>
                <c:pt idx="38">
                  <c:v>0.16500000000000001</c:v>
                </c:pt>
                <c:pt idx="39">
                  <c:v>0.1575</c:v>
                </c:pt>
                <c:pt idx="40">
                  <c:v>0.1575</c:v>
                </c:pt>
                <c:pt idx="41">
                  <c:v>0.1525</c:v>
                </c:pt>
                <c:pt idx="42">
                  <c:v>0.14749999999999999</c:v>
                </c:pt>
                <c:pt idx="43">
                  <c:v>0.14749999999999999</c:v>
                </c:pt>
                <c:pt idx="44">
                  <c:v>0.14249999999999999</c:v>
                </c:pt>
                <c:pt idx="45">
                  <c:v>0.13750000000000001</c:v>
                </c:pt>
                <c:pt idx="46">
                  <c:v>0.13750000000000001</c:v>
                </c:pt>
                <c:pt idx="47">
                  <c:v>0.13250000000000001</c:v>
                </c:pt>
                <c:pt idx="48">
                  <c:v>0.13</c:v>
                </c:pt>
                <c:pt idx="49">
                  <c:v>0.13</c:v>
                </c:pt>
                <c:pt idx="50">
                  <c:v>0.1275</c:v>
                </c:pt>
                <c:pt idx="51">
                  <c:v>0.125</c:v>
                </c:pt>
                <c:pt idx="52">
                  <c:v>0.125</c:v>
                </c:pt>
                <c:pt idx="53">
                  <c:v>0.12</c:v>
                </c:pt>
                <c:pt idx="54">
                  <c:v>0.115</c:v>
                </c:pt>
                <c:pt idx="55">
                  <c:v>0.115</c:v>
                </c:pt>
                <c:pt idx="56">
                  <c:v>0.1125</c:v>
                </c:pt>
                <c:pt idx="57">
                  <c:v>0.1125</c:v>
                </c:pt>
                <c:pt idx="58">
                  <c:v>0.1125</c:v>
                </c:pt>
                <c:pt idx="59">
                  <c:v>0.1125</c:v>
                </c:pt>
                <c:pt idx="60">
                  <c:v>0.1125</c:v>
                </c:pt>
                <c:pt idx="61">
                  <c:v>0.1125</c:v>
                </c:pt>
                <c:pt idx="62">
                  <c:v>0.1125</c:v>
                </c:pt>
                <c:pt idx="63">
                  <c:v>0.11749999999999999</c:v>
                </c:pt>
                <c:pt idx="64">
                  <c:v>0.11749999999999999</c:v>
                </c:pt>
                <c:pt idx="65">
                  <c:v>0.1225</c:v>
                </c:pt>
                <c:pt idx="66">
                  <c:v>0.13</c:v>
                </c:pt>
                <c:pt idx="67">
                  <c:v>0.13</c:v>
                </c:pt>
                <c:pt idx="68">
                  <c:v>0.13750000000000001</c:v>
                </c:pt>
                <c:pt idx="69">
                  <c:v>0.13750000000000001</c:v>
                </c:pt>
                <c:pt idx="70">
                  <c:v>0.13750000000000001</c:v>
                </c:pt>
                <c:pt idx="71">
                  <c:v>0.13750000000000001</c:v>
                </c:pt>
                <c:pt idx="72">
                  <c:v>0.1275</c:v>
                </c:pt>
                <c:pt idx="73">
                  <c:v>0.1275</c:v>
                </c:pt>
                <c:pt idx="74">
                  <c:v>0.1125</c:v>
                </c:pt>
                <c:pt idx="75">
                  <c:v>0.1125</c:v>
                </c:pt>
                <c:pt idx="76">
                  <c:v>0.10249999999999999</c:v>
                </c:pt>
                <c:pt idx="77">
                  <c:v>9.2499999999999999E-2</c:v>
                </c:pt>
                <c:pt idx="78">
                  <c:v>8.7499999999999994E-2</c:v>
                </c:pt>
                <c:pt idx="79">
                  <c:v>8.7499999999999994E-2</c:v>
                </c:pt>
                <c:pt idx="80">
                  <c:v>8.7499999999999994E-2</c:v>
                </c:pt>
                <c:pt idx="81">
                  <c:v>8.7499999999999994E-2</c:v>
                </c:pt>
                <c:pt idx="82">
                  <c:v>8.7499999999999994E-2</c:v>
                </c:pt>
                <c:pt idx="83">
                  <c:v>8.7499999999999994E-2</c:v>
                </c:pt>
                <c:pt idx="84">
                  <c:v>8.7499999999999994E-2</c:v>
                </c:pt>
                <c:pt idx="85">
                  <c:v>8.7499999999999994E-2</c:v>
                </c:pt>
                <c:pt idx="86">
                  <c:v>8.7499999999999994E-2</c:v>
                </c:pt>
                <c:pt idx="87">
                  <c:v>8.7499999999999994E-2</c:v>
                </c:pt>
                <c:pt idx="88">
                  <c:v>9.5000000000000001E-2</c:v>
                </c:pt>
                <c:pt idx="89">
                  <c:v>0.10249999999999999</c:v>
                </c:pt>
                <c:pt idx="90">
                  <c:v>0.1075</c:v>
                </c:pt>
                <c:pt idx="91">
                  <c:v>0.1075</c:v>
                </c:pt>
                <c:pt idx="92">
                  <c:v>0.1075</c:v>
                </c:pt>
                <c:pt idx="93">
                  <c:v>0.1075</c:v>
                </c:pt>
                <c:pt idx="94">
                  <c:v>0.1075</c:v>
                </c:pt>
                <c:pt idx="95">
                  <c:v>0.1075</c:v>
                </c:pt>
                <c:pt idx="96">
                  <c:v>0.1125</c:v>
                </c:pt>
                <c:pt idx="97">
                  <c:v>0.1125</c:v>
                </c:pt>
                <c:pt idx="98">
                  <c:v>0.11749999999999999</c:v>
                </c:pt>
                <c:pt idx="99">
                  <c:v>0.12</c:v>
                </c:pt>
                <c:pt idx="100">
                  <c:v>0.12</c:v>
                </c:pt>
                <c:pt idx="101">
                  <c:v>0.1225</c:v>
                </c:pt>
                <c:pt idx="102">
                  <c:v>0.125</c:v>
                </c:pt>
                <c:pt idx="103">
                  <c:v>0.125</c:v>
                </c:pt>
                <c:pt idx="104">
                  <c:v>0.12</c:v>
                </c:pt>
                <c:pt idx="105">
                  <c:v>0.115</c:v>
                </c:pt>
                <c:pt idx="106">
                  <c:v>0.115</c:v>
                </c:pt>
                <c:pt idx="107">
                  <c:v>0.11</c:v>
                </c:pt>
                <c:pt idx="108">
                  <c:v>0.105</c:v>
                </c:pt>
                <c:pt idx="109">
                  <c:v>0.105</c:v>
                </c:pt>
                <c:pt idx="110">
                  <c:v>9.7500000000000003E-2</c:v>
                </c:pt>
                <c:pt idx="111">
                  <c:v>0.09</c:v>
                </c:pt>
                <c:pt idx="112">
                  <c:v>0.09</c:v>
                </c:pt>
                <c:pt idx="113">
                  <c:v>8.5000000000000006E-2</c:v>
                </c:pt>
                <c:pt idx="114">
                  <c:v>0.08</c:v>
                </c:pt>
                <c:pt idx="115">
                  <c:v>0.08</c:v>
                </c:pt>
                <c:pt idx="116">
                  <c:v>7.4999999999999997E-2</c:v>
                </c:pt>
                <c:pt idx="117">
                  <c:v>7.2499999999999995E-2</c:v>
                </c:pt>
                <c:pt idx="118">
                  <c:v>7.2499999999999995E-2</c:v>
                </c:pt>
                <c:pt idx="119">
                  <c:v>7.2499999999999995E-2</c:v>
                </c:pt>
                <c:pt idx="120">
                  <c:v>7.2499999999999995E-2</c:v>
                </c:pt>
                <c:pt idx="121">
                  <c:v>7.2499999999999995E-2</c:v>
                </c:pt>
                <c:pt idx="122">
                  <c:v>7.2499999999999995E-2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0.08</c:v>
                </c:pt>
                <c:pt idx="126">
                  <c:v>8.5000000000000006E-2</c:v>
                </c:pt>
                <c:pt idx="127">
                  <c:v>8.5000000000000006E-2</c:v>
                </c:pt>
                <c:pt idx="128">
                  <c:v>0.09</c:v>
                </c:pt>
                <c:pt idx="129">
                  <c:v>9.5000000000000001E-2</c:v>
                </c:pt>
                <c:pt idx="130">
                  <c:v>0.1</c:v>
                </c:pt>
                <c:pt idx="131">
                  <c:v>0.1</c:v>
                </c:pt>
                <c:pt idx="132">
                  <c:v>0.105</c:v>
                </c:pt>
                <c:pt idx="133">
                  <c:v>0.1075</c:v>
                </c:pt>
                <c:pt idx="134">
                  <c:v>0.1075</c:v>
                </c:pt>
                <c:pt idx="135">
                  <c:v>0.11</c:v>
                </c:pt>
                <c:pt idx="136">
                  <c:v>0.11</c:v>
                </c:pt>
                <c:pt idx="137">
                  <c:v>0.11</c:v>
                </c:pt>
                <c:pt idx="138">
                  <c:v>0.11</c:v>
                </c:pt>
                <c:pt idx="139">
                  <c:v>0.11</c:v>
                </c:pt>
                <c:pt idx="140">
                  <c:v>0.11</c:v>
                </c:pt>
                <c:pt idx="141">
                  <c:v>0.11</c:v>
                </c:pt>
                <c:pt idx="142">
                  <c:v>0.1125</c:v>
                </c:pt>
                <c:pt idx="143">
                  <c:v>0.11749999999999999</c:v>
                </c:pt>
                <c:pt idx="144">
                  <c:v>0.1225</c:v>
                </c:pt>
                <c:pt idx="145">
                  <c:v>0.1225</c:v>
                </c:pt>
                <c:pt idx="146">
                  <c:v>0.1275</c:v>
                </c:pt>
                <c:pt idx="147">
                  <c:v>0.1275</c:v>
                </c:pt>
                <c:pt idx="148">
                  <c:v>0.13250000000000001</c:v>
                </c:pt>
                <c:pt idx="149">
                  <c:v>0.13750000000000001</c:v>
                </c:pt>
                <c:pt idx="150">
                  <c:v>0.13750000000000001</c:v>
                </c:pt>
                <c:pt idx="151">
                  <c:v>0.14249999999999999</c:v>
                </c:pt>
                <c:pt idx="152">
                  <c:v>0.14249999999999999</c:v>
                </c:pt>
                <c:pt idx="153">
                  <c:v>0.14249999999999999</c:v>
                </c:pt>
                <c:pt idx="154">
                  <c:v>0.14249999999999999</c:v>
                </c:pt>
                <c:pt idx="155">
                  <c:v>0.14249999999999999</c:v>
                </c:pt>
                <c:pt idx="156">
                  <c:v>0.14249999999999999</c:v>
                </c:pt>
                <c:pt idx="157">
                  <c:v>0.14249999999999999</c:v>
                </c:pt>
                <c:pt idx="158">
                  <c:v>0.14249999999999999</c:v>
                </c:pt>
                <c:pt idx="159">
                  <c:v>0.14249999999999999</c:v>
                </c:pt>
                <c:pt idx="160">
                  <c:v>0.14249999999999999</c:v>
                </c:pt>
                <c:pt idx="161">
                  <c:v>0.14249999999999999</c:v>
                </c:pt>
                <c:pt idx="162">
                  <c:v>0.14249999999999999</c:v>
                </c:pt>
                <c:pt idx="163">
                  <c:v>0.14249999999999999</c:v>
                </c:pt>
                <c:pt idx="164">
                  <c:v>0.14249999999999999</c:v>
                </c:pt>
                <c:pt idx="165">
                  <c:v>0.14000000000000001</c:v>
                </c:pt>
                <c:pt idx="166">
                  <c:v>0.14000000000000001</c:v>
                </c:pt>
                <c:pt idx="167">
                  <c:v>0.13750000000000001</c:v>
                </c:pt>
                <c:pt idx="168">
                  <c:v>0.13</c:v>
                </c:pt>
                <c:pt idx="169">
                  <c:v>0.1225</c:v>
                </c:pt>
                <c:pt idx="170">
                  <c:v>0.1225</c:v>
                </c:pt>
                <c:pt idx="171">
                  <c:v>0.1125</c:v>
                </c:pt>
                <c:pt idx="172">
                  <c:v>0.1125</c:v>
                </c:pt>
                <c:pt idx="173">
                  <c:v>0.10249999999999999</c:v>
                </c:pt>
                <c:pt idx="174">
                  <c:v>9.2499999999999999E-2</c:v>
                </c:pt>
                <c:pt idx="175">
                  <c:v>9.2499999999999999E-2</c:v>
                </c:pt>
                <c:pt idx="176">
                  <c:v>8.2500000000000004E-2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7.0000000000000007E-2</c:v>
                </c:pt>
                <c:pt idx="180">
                  <c:v>7.0000000000000007E-2</c:v>
                </c:pt>
                <c:pt idx="181">
                  <c:v>6.7500000000000004E-2</c:v>
                </c:pt>
                <c:pt idx="182">
                  <c:v>6.5000000000000002E-2</c:v>
                </c:pt>
                <c:pt idx="183">
                  <c:v>6.5000000000000002E-2</c:v>
                </c:pt>
                <c:pt idx="184">
                  <c:v>6.5000000000000002E-2</c:v>
                </c:pt>
                <c:pt idx="185">
                  <c:v>6.5000000000000002E-2</c:v>
                </c:pt>
                <c:pt idx="186">
                  <c:v>6.5000000000000002E-2</c:v>
                </c:pt>
                <c:pt idx="187">
                  <c:v>6.5000000000000002E-2</c:v>
                </c:pt>
                <c:pt idx="188">
                  <c:v>6.5000000000000002E-2</c:v>
                </c:pt>
                <c:pt idx="189">
                  <c:v>6.5000000000000002E-2</c:v>
                </c:pt>
                <c:pt idx="190">
                  <c:v>6.5000000000000002E-2</c:v>
                </c:pt>
                <c:pt idx="191">
                  <c:v>6.5000000000000002E-2</c:v>
                </c:pt>
                <c:pt idx="192">
                  <c:v>6.5000000000000002E-2</c:v>
                </c:pt>
                <c:pt idx="193">
                  <c:v>6.5000000000000002E-2</c:v>
                </c:pt>
                <c:pt idx="194">
                  <c:v>6.5000000000000002E-2</c:v>
                </c:pt>
                <c:pt idx="195">
                  <c:v>6.5000000000000002E-2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6'!$A$5</c:f>
              <c:strCache>
                <c:ptCount val="1"/>
                <c:pt idx="0">
                  <c:v>IPCA</c:v>
                </c:pt>
              </c:strCache>
            </c:strRef>
          </c:tx>
          <c:marker>
            <c:symbol val="none"/>
          </c:marker>
          <c:cat>
            <c:strRef>
              <c:f>'Gráfico 6'!$B$3:$GO$3</c:f>
              <c:strCache>
                <c:ptCount val="196"/>
                <c:pt idx="0">
                  <c:v>jan/03</c:v>
                </c:pt>
                <c:pt idx="1">
                  <c:v>fev/03</c:v>
                </c:pt>
                <c:pt idx="2">
                  <c:v>mar/03</c:v>
                </c:pt>
                <c:pt idx="3">
                  <c:v>abr/03</c:v>
                </c:pt>
                <c:pt idx="4">
                  <c:v>mai/03</c:v>
                </c:pt>
                <c:pt idx="5">
                  <c:v>jun/03</c:v>
                </c:pt>
                <c:pt idx="6">
                  <c:v>jul/03</c:v>
                </c:pt>
                <c:pt idx="7">
                  <c:v>ago/03</c:v>
                </c:pt>
                <c:pt idx="8">
                  <c:v>set/03</c:v>
                </c:pt>
                <c:pt idx="9">
                  <c:v>out/03</c:v>
                </c:pt>
                <c:pt idx="10">
                  <c:v>nov/03</c:v>
                </c:pt>
                <c:pt idx="11">
                  <c:v>dez/03</c:v>
                </c:pt>
                <c:pt idx="12">
                  <c:v>jan/04</c:v>
                </c:pt>
                <c:pt idx="13">
                  <c:v>fev/04</c:v>
                </c:pt>
                <c:pt idx="14">
                  <c:v>mar/04</c:v>
                </c:pt>
                <c:pt idx="15">
                  <c:v>abr/04</c:v>
                </c:pt>
                <c:pt idx="16">
                  <c:v>mai/04</c:v>
                </c:pt>
                <c:pt idx="17">
                  <c:v>jun/04</c:v>
                </c:pt>
                <c:pt idx="18">
                  <c:v>jul/04</c:v>
                </c:pt>
                <c:pt idx="19">
                  <c:v>ago/04</c:v>
                </c:pt>
                <c:pt idx="20">
                  <c:v>set/04</c:v>
                </c:pt>
                <c:pt idx="21">
                  <c:v>out/04</c:v>
                </c:pt>
                <c:pt idx="22">
                  <c:v>nov/04</c:v>
                </c:pt>
                <c:pt idx="23">
                  <c:v>dez/04</c:v>
                </c:pt>
                <c:pt idx="24">
                  <c:v>jan/05</c:v>
                </c:pt>
                <c:pt idx="25">
                  <c:v>fev/05</c:v>
                </c:pt>
                <c:pt idx="26">
                  <c:v>mar/05</c:v>
                </c:pt>
                <c:pt idx="27">
                  <c:v>abr/05</c:v>
                </c:pt>
                <c:pt idx="28">
                  <c:v>mai/05</c:v>
                </c:pt>
                <c:pt idx="29">
                  <c:v>jun/05</c:v>
                </c:pt>
                <c:pt idx="30">
                  <c:v>jul/05</c:v>
                </c:pt>
                <c:pt idx="31">
                  <c:v>ago/05</c:v>
                </c:pt>
                <c:pt idx="32">
                  <c:v>set/05</c:v>
                </c:pt>
                <c:pt idx="33">
                  <c:v>out/05</c:v>
                </c:pt>
                <c:pt idx="34">
                  <c:v>nov/05</c:v>
                </c:pt>
                <c:pt idx="35">
                  <c:v>dez/05</c:v>
                </c:pt>
                <c:pt idx="36">
                  <c:v>jan/06</c:v>
                </c:pt>
                <c:pt idx="37">
                  <c:v>fev/06</c:v>
                </c:pt>
                <c:pt idx="38">
                  <c:v>mar/06</c:v>
                </c:pt>
                <c:pt idx="39">
                  <c:v>abr/06</c:v>
                </c:pt>
                <c:pt idx="40">
                  <c:v>mai/06</c:v>
                </c:pt>
                <c:pt idx="41">
                  <c:v>jun/06</c:v>
                </c:pt>
                <c:pt idx="42">
                  <c:v>jul/06</c:v>
                </c:pt>
                <c:pt idx="43">
                  <c:v>ago/06</c:v>
                </c:pt>
                <c:pt idx="44">
                  <c:v>set/06</c:v>
                </c:pt>
                <c:pt idx="45">
                  <c:v>out/06</c:v>
                </c:pt>
                <c:pt idx="46">
                  <c:v>nov/06</c:v>
                </c:pt>
                <c:pt idx="47">
                  <c:v>dez/06</c:v>
                </c:pt>
                <c:pt idx="48">
                  <c:v>jan/07</c:v>
                </c:pt>
                <c:pt idx="49">
                  <c:v>fev/07</c:v>
                </c:pt>
                <c:pt idx="50">
                  <c:v>mar/07</c:v>
                </c:pt>
                <c:pt idx="51">
                  <c:v>abr/07</c:v>
                </c:pt>
                <c:pt idx="52">
                  <c:v>mai/07</c:v>
                </c:pt>
                <c:pt idx="53">
                  <c:v>jun/07</c:v>
                </c:pt>
                <c:pt idx="54">
                  <c:v>jul/07</c:v>
                </c:pt>
                <c:pt idx="55">
                  <c:v>ago/07</c:v>
                </c:pt>
                <c:pt idx="56">
                  <c:v>set/07</c:v>
                </c:pt>
                <c:pt idx="57">
                  <c:v>out/07</c:v>
                </c:pt>
                <c:pt idx="58">
                  <c:v>nov/07</c:v>
                </c:pt>
                <c:pt idx="59">
                  <c:v>dez/07</c:v>
                </c:pt>
                <c:pt idx="60">
                  <c:v>jan/08</c:v>
                </c:pt>
                <c:pt idx="61">
                  <c:v>fev/08</c:v>
                </c:pt>
                <c:pt idx="62">
                  <c:v>mar/08</c:v>
                </c:pt>
                <c:pt idx="63">
                  <c:v>abr/08</c:v>
                </c:pt>
                <c:pt idx="64">
                  <c:v>mai/08</c:v>
                </c:pt>
                <c:pt idx="65">
                  <c:v>jun/08</c:v>
                </c:pt>
                <c:pt idx="66">
                  <c:v>jul/08</c:v>
                </c:pt>
                <c:pt idx="67">
                  <c:v>ago/08</c:v>
                </c:pt>
                <c:pt idx="68">
                  <c:v>set/08</c:v>
                </c:pt>
                <c:pt idx="69">
                  <c:v>out/08</c:v>
                </c:pt>
                <c:pt idx="70">
                  <c:v>nov/08</c:v>
                </c:pt>
                <c:pt idx="71">
                  <c:v>dez/08</c:v>
                </c:pt>
                <c:pt idx="72">
                  <c:v>jan/09</c:v>
                </c:pt>
                <c:pt idx="73">
                  <c:v>fev/09</c:v>
                </c:pt>
                <c:pt idx="74">
                  <c:v>mar/09</c:v>
                </c:pt>
                <c:pt idx="75">
                  <c:v>abr/09</c:v>
                </c:pt>
                <c:pt idx="76">
                  <c:v>mai/09</c:v>
                </c:pt>
                <c:pt idx="77">
                  <c:v>jun/09</c:v>
                </c:pt>
                <c:pt idx="78">
                  <c:v>jul/09</c:v>
                </c:pt>
                <c:pt idx="79">
                  <c:v>ago/09</c:v>
                </c:pt>
                <c:pt idx="80">
                  <c:v>set/09</c:v>
                </c:pt>
                <c:pt idx="81">
                  <c:v>out/09</c:v>
                </c:pt>
                <c:pt idx="82">
                  <c:v>nov/09</c:v>
                </c:pt>
                <c:pt idx="83">
                  <c:v>dez/09</c:v>
                </c:pt>
                <c:pt idx="84">
                  <c:v>jan/10</c:v>
                </c:pt>
                <c:pt idx="85">
                  <c:v>fev/10</c:v>
                </c:pt>
                <c:pt idx="86">
                  <c:v>mar/10</c:v>
                </c:pt>
                <c:pt idx="87">
                  <c:v>abr/10</c:v>
                </c:pt>
                <c:pt idx="88">
                  <c:v>mai/10</c:v>
                </c:pt>
                <c:pt idx="89">
                  <c:v>jun/10</c:v>
                </c:pt>
                <c:pt idx="90">
                  <c:v>jul/10</c:v>
                </c:pt>
                <c:pt idx="91">
                  <c:v>ago/10</c:v>
                </c:pt>
                <c:pt idx="92">
                  <c:v>set/10</c:v>
                </c:pt>
                <c:pt idx="93">
                  <c:v>out/10</c:v>
                </c:pt>
                <c:pt idx="94">
                  <c:v>nov/10</c:v>
                </c:pt>
                <c:pt idx="95">
                  <c:v>dez/10</c:v>
                </c:pt>
                <c:pt idx="96">
                  <c:v>jan/11</c:v>
                </c:pt>
                <c:pt idx="97">
                  <c:v>fev/11</c:v>
                </c:pt>
                <c:pt idx="98">
                  <c:v>mar/11</c:v>
                </c:pt>
                <c:pt idx="99">
                  <c:v>abr/11</c:v>
                </c:pt>
                <c:pt idx="100">
                  <c:v>mai/11</c:v>
                </c:pt>
                <c:pt idx="101">
                  <c:v>jun/11</c:v>
                </c:pt>
                <c:pt idx="102">
                  <c:v>jul/11</c:v>
                </c:pt>
                <c:pt idx="103">
                  <c:v>ago/11</c:v>
                </c:pt>
                <c:pt idx="104">
                  <c:v>set/11</c:v>
                </c:pt>
                <c:pt idx="105">
                  <c:v>out/11</c:v>
                </c:pt>
                <c:pt idx="106">
                  <c:v>nov/11</c:v>
                </c:pt>
                <c:pt idx="107">
                  <c:v>dez/11</c:v>
                </c:pt>
                <c:pt idx="108">
                  <c:v>jan/12</c:v>
                </c:pt>
                <c:pt idx="109">
                  <c:v>fev/12</c:v>
                </c:pt>
                <c:pt idx="110">
                  <c:v>mar/12</c:v>
                </c:pt>
                <c:pt idx="111">
                  <c:v>abr/12</c:v>
                </c:pt>
                <c:pt idx="112">
                  <c:v>mai/12</c:v>
                </c:pt>
                <c:pt idx="113">
                  <c:v>jun/12</c:v>
                </c:pt>
                <c:pt idx="114">
                  <c:v>jul/12</c:v>
                </c:pt>
                <c:pt idx="115">
                  <c:v>ago/12</c:v>
                </c:pt>
                <c:pt idx="116">
                  <c:v>set/12</c:v>
                </c:pt>
                <c:pt idx="117">
                  <c:v>out/12</c:v>
                </c:pt>
                <c:pt idx="118">
                  <c:v>nov/12</c:v>
                </c:pt>
                <c:pt idx="119">
                  <c:v>dez/12</c:v>
                </c:pt>
                <c:pt idx="120">
                  <c:v>jan/13</c:v>
                </c:pt>
                <c:pt idx="121">
                  <c:v>fev/13</c:v>
                </c:pt>
                <c:pt idx="122">
                  <c:v>mar/13</c:v>
                </c:pt>
                <c:pt idx="123">
                  <c:v>abr/13</c:v>
                </c:pt>
                <c:pt idx="124">
                  <c:v>mai/13</c:v>
                </c:pt>
                <c:pt idx="125">
                  <c:v>jun/13</c:v>
                </c:pt>
                <c:pt idx="126">
                  <c:v>jul/13</c:v>
                </c:pt>
                <c:pt idx="127">
                  <c:v>ago/13</c:v>
                </c:pt>
                <c:pt idx="128">
                  <c:v>set/13</c:v>
                </c:pt>
                <c:pt idx="129">
                  <c:v>out/13</c:v>
                </c:pt>
                <c:pt idx="130">
                  <c:v>nov/13</c:v>
                </c:pt>
                <c:pt idx="131">
                  <c:v>dez/13</c:v>
                </c:pt>
                <c:pt idx="132">
                  <c:v>jan/14</c:v>
                </c:pt>
                <c:pt idx="133">
                  <c:v>fev/14</c:v>
                </c:pt>
                <c:pt idx="134">
                  <c:v>mar/14</c:v>
                </c:pt>
                <c:pt idx="135">
                  <c:v>abr/14</c:v>
                </c:pt>
                <c:pt idx="136">
                  <c:v>mai/14</c:v>
                </c:pt>
                <c:pt idx="137">
                  <c:v>jun/14</c:v>
                </c:pt>
                <c:pt idx="138">
                  <c:v>jul/14</c:v>
                </c:pt>
                <c:pt idx="139">
                  <c:v>ago/14</c:v>
                </c:pt>
                <c:pt idx="140">
                  <c:v>set/14</c:v>
                </c:pt>
                <c:pt idx="141">
                  <c:v>out/14</c:v>
                </c:pt>
                <c:pt idx="142">
                  <c:v>nov/14</c:v>
                </c:pt>
                <c:pt idx="143">
                  <c:v>dez/14</c:v>
                </c:pt>
                <c:pt idx="144">
                  <c:v>jan/15</c:v>
                </c:pt>
                <c:pt idx="145">
                  <c:v>fev/15</c:v>
                </c:pt>
                <c:pt idx="146">
                  <c:v>mar/15</c:v>
                </c:pt>
                <c:pt idx="147">
                  <c:v>abr/15</c:v>
                </c:pt>
                <c:pt idx="148">
                  <c:v>mai/15</c:v>
                </c:pt>
                <c:pt idx="149">
                  <c:v>jun/15</c:v>
                </c:pt>
                <c:pt idx="150">
                  <c:v>jul/15</c:v>
                </c:pt>
                <c:pt idx="151">
                  <c:v>ago/15</c:v>
                </c:pt>
                <c:pt idx="152">
                  <c:v>set/15</c:v>
                </c:pt>
                <c:pt idx="153">
                  <c:v>out/15</c:v>
                </c:pt>
                <c:pt idx="154">
                  <c:v>nov/15</c:v>
                </c:pt>
                <c:pt idx="155">
                  <c:v>dez/15</c:v>
                </c:pt>
                <c:pt idx="156">
                  <c:v>jan/16</c:v>
                </c:pt>
                <c:pt idx="157">
                  <c:v>fev/16</c:v>
                </c:pt>
                <c:pt idx="158">
                  <c:v>mar/16</c:v>
                </c:pt>
                <c:pt idx="159">
                  <c:v>abr/16</c:v>
                </c:pt>
                <c:pt idx="160">
                  <c:v>mai/16</c:v>
                </c:pt>
                <c:pt idx="161">
                  <c:v>jun/16</c:v>
                </c:pt>
                <c:pt idx="162">
                  <c:v>jul/16</c:v>
                </c:pt>
                <c:pt idx="163">
                  <c:v>ago/16</c:v>
                </c:pt>
                <c:pt idx="164">
                  <c:v>set/16</c:v>
                </c:pt>
                <c:pt idx="165">
                  <c:v>out/16</c:v>
                </c:pt>
                <c:pt idx="166">
                  <c:v>nov/16</c:v>
                </c:pt>
                <c:pt idx="167">
                  <c:v>dez/16</c:v>
                </c:pt>
                <c:pt idx="168">
                  <c:v>jan/17</c:v>
                </c:pt>
                <c:pt idx="169">
                  <c:v>fev/17</c:v>
                </c:pt>
                <c:pt idx="170">
                  <c:v>mar/17</c:v>
                </c:pt>
                <c:pt idx="171">
                  <c:v>abr/17</c:v>
                </c:pt>
                <c:pt idx="172">
                  <c:v>mai/17</c:v>
                </c:pt>
                <c:pt idx="173">
                  <c:v>jun/17</c:v>
                </c:pt>
                <c:pt idx="174">
                  <c:v>jul/17</c:v>
                </c:pt>
                <c:pt idx="175">
                  <c:v>ago/17</c:v>
                </c:pt>
                <c:pt idx="176">
                  <c:v>set/17</c:v>
                </c:pt>
                <c:pt idx="177">
                  <c:v>out/17</c:v>
                </c:pt>
                <c:pt idx="178">
                  <c:v>nov/17</c:v>
                </c:pt>
                <c:pt idx="179">
                  <c:v>dez/17</c:v>
                </c:pt>
                <c:pt idx="180">
                  <c:v>jan/18</c:v>
                </c:pt>
                <c:pt idx="181">
                  <c:v>fev/18</c:v>
                </c:pt>
                <c:pt idx="182">
                  <c:v>mar/18</c:v>
                </c:pt>
                <c:pt idx="183">
                  <c:v>abr/18</c:v>
                </c:pt>
                <c:pt idx="184">
                  <c:v>mai/18</c:v>
                </c:pt>
                <c:pt idx="185">
                  <c:v>jun/18</c:v>
                </c:pt>
                <c:pt idx="186">
                  <c:v>jul/18</c:v>
                </c:pt>
                <c:pt idx="187">
                  <c:v>ago/18</c:v>
                </c:pt>
                <c:pt idx="188">
                  <c:v>set/18</c:v>
                </c:pt>
                <c:pt idx="189">
                  <c:v>out/18</c:v>
                </c:pt>
                <c:pt idx="190">
                  <c:v>nov/18</c:v>
                </c:pt>
                <c:pt idx="191">
                  <c:v>dez/18</c:v>
                </c:pt>
                <c:pt idx="192">
                  <c:v>jan/19</c:v>
                </c:pt>
                <c:pt idx="193">
                  <c:v>fev/19</c:v>
                </c:pt>
                <c:pt idx="194">
                  <c:v>mar/19</c:v>
                </c:pt>
                <c:pt idx="195">
                  <c:v>abr/19</c:v>
                </c:pt>
              </c:strCache>
            </c:strRef>
          </c:cat>
          <c:val>
            <c:numRef>
              <c:f>'Gráfico 6'!$B$5:$GO$5</c:f>
              <c:numCache>
                <c:formatCode>0.00%</c:formatCode>
                <c:ptCount val="196"/>
                <c:pt idx="0">
                  <c:v>0.14467041050403351</c:v>
                </c:pt>
                <c:pt idx="1">
                  <c:v>0.15847123948679442</c:v>
                </c:pt>
                <c:pt idx="2">
                  <c:v>0.16572607925694083</c:v>
                </c:pt>
                <c:pt idx="3">
                  <c:v>0.16769208554140191</c:v>
                </c:pt>
                <c:pt idx="4">
                  <c:v>0.17235306582497145</c:v>
                </c:pt>
                <c:pt idx="5">
                  <c:v>0.16569860209742515</c:v>
                </c:pt>
                <c:pt idx="6">
                  <c:v>0.15429390186937453</c:v>
                </c:pt>
                <c:pt idx="7">
                  <c:v>0.15073869958840591</c:v>
                </c:pt>
                <c:pt idx="8">
                  <c:v>0.15142420715368865</c:v>
                </c:pt>
                <c:pt idx="9">
                  <c:v>0.13983154412637822</c:v>
                </c:pt>
                <c:pt idx="10">
                  <c:v>0.11017954899670745</c:v>
                </c:pt>
                <c:pt idx="11">
                  <c:v>9.2999493292351243E-2</c:v>
                </c:pt>
                <c:pt idx="12">
                  <c:v>7.7072165712834817E-2</c:v>
                </c:pt>
                <c:pt idx="13">
                  <c:v>6.6892099954399153E-2</c:v>
                </c:pt>
                <c:pt idx="14">
                  <c:v>5.8882241256726919E-2</c:v>
                </c:pt>
                <c:pt idx="15">
                  <c:v>5.2589982717021977E-2</c:v>
                </c:pt>
                <c:pt idx="16">
                  <c:v>5.1543774603795223E-2</c:v>
                </c:pt>
                <c:pt idx="17">
                  <c:v>6.0600636358019155E-2</c:v>
                </c:pt>
                <c:pt idx="18">
                  <c:v>6.8115870408060886E-2</c:v>
                </c:pt>
                <c:pt idx="19">
                  <c:v>7.1841608445162963E-2</c:v>
                </c:pt>
                <c:pt idx="20">
                  <c:v>6.7055651670006267E-2</c:v>
                </c:pt>
                <c:pt idx="21">
                  <c:v>6.8651606877409677E-2</c:v>
                </c:pt>
                <c:pt idx="22">
                  <c:v>7.2379213638492867E-2</c:v>
                </c:pt>
                <c:pt idx="23">
                  <c:v>7.6006441380604084E-2</c:v>
                </c:pt>
                <c:pt idx="24">
                  <c:v>7.4084238527800883E-2</c:v>
                </c:pt>
                <c:pt idx="25">
                  <c:v>7.3870724117994779E-2</c:v>
                </c:pt>
                <c:pt idx="26">
                  <c:v>7.5367110117561698E-2</c:v>
                </c:pt>
                <c:pt idx="27">
                  <c:v>8.0724124714142809E-2</c:v>
                </c:pt>
                <c:pt idx="28">
                  <c:v>8.0509076634406096E-2</c:v>
                </c:pt>
                <c:pt idx="29">
                  <c:v>7.2676968343838411E-2</c:v>
                </c:pt>
                <c:pt idx="30">
                  <c:v>6.5661144351102152E-2</c:v>
                </c:pt>
                <c:pt idx="31">
                  <c:v>6.0157680302412864E-2</c:v>
                </c:pt>
                <c:pt idx="32">
                  <c:v>6.036901443583309E-2</c:v>
                </c:pt>
                <c:pt idx="33">
                  <c:v>6.364175830754859E-2</c:v>
                </c:pt>
                <c:pt idx="34">
                  <c:v>6.2162864215155711E-2</c:v>
                </c:pt>
                <c:pt idx="35">
                  <c:v>5.6897333458586496E-2</c:v>
                </c:pt>
                <c:pt idx="36">
                  <c:v>5.7002413726379153E-2</c:v>
                </c:pt>
                <c:pt idx="37">
                  <c:v>5.5110968906111557E-2</c:v>
                </c:pt>
                <c:pt idx="38">
                  <c:v>5.3223284039765284E-2</c:v>
                </c:pt>
                <c:pt idx="39">
                  <c:v>4.6331964842122098E-2</c:v>
                </c:pt>
                <c:pt idx="40">
                  <c:v>4.2271168083355626E-2</c:v>
                </c:pt>
                <c:pt idx="41">
                  <c:v>4.0290456721725043E-2</c:v>
                </c:pt>
                <c:pt idx="42">
                  <c:v>3.9667838992016646E-2</c:v>
                </c:pt>
                <c:pt idx="43">
                  <c:v>3.8422354908168144E-2</c:v>
                </c:pt>
                <c:pt idx="44">
                  <c:v>3.6973634134006339E-2</c:v>
                </c:pt>
                <c:pt idx="45">
                  <c:v>3.2650766378807372E-2</c:v>
                </c:pt>
                <c:pt idx="46">
                  <c:v>3.0185960969250969E-2</c:v>
                </c:pt>
                <c:pt idx="47">
                  <c:v>3.1417749683044116E-2</c:v>
                </c:pt>
                <c:pt idx="48">
                  <c:v>2.9879697566010499E-2</c:v>
                </c:pt>
                <c:pt idx="49">
                  <c:v>3.0187399895728051E-2</c:v>
                </c:pt>
                <c:pt idx="50">
                  <c:v>2.9571933959317231E-2</c:v>
                </c:pt>
                <c:pt idx="51">
                  <c:v>2.9982899704835475E-2</c:v>
                </c:pt>
                <c:pt idx="52">
                  <c:v>3.1835016807201688E-2</c:v>
                </c:pt>
                <c:pt idx="53">
                  <c:v>3.6901648315724955E-2</c:v>
                </c:pt>
                <c:pt idx="54">
                  <c:v>3.7419115951375481E-2</c:v>
                </c:pt>
                <c:pt idx="55">
                  <c:v>4.1774098746973021E-2</c:v>
                </c:pt>
                <c:pt idx="56">
                  <c:v>4.1462221459652282E-2</c:v>
                </c:pt>
                <c:pt idx="57">
                  <c:v>4.115081044954727E-2</c:v>
                </c:pt>
                <c:pt idx="58">
                  <c:v>4.1877363701779968E-2</c:v>
                </c:pt>
                <c:pt idx="59">
                  <c:v>4.4573304332378161E-2</c:v>
                </c:pt>
                <c:pt idx="60">
                  <c:v>4.5613301648519844E-2</c:v>
                </c:pt>
                <c:pt idx="61">
                  <c:v>4.6133818027277451E-2</c:v>
                </c:pt>
                <c:pt idx="62">
                  <c:v>4.7280323158122917E-2</c:v>
                </c:pt>
                <c:pt idx="63">
                  <c:v>5.0414329112711043E-2</c:v>
                </c:pt>
                <c:pt idx="64">
                  <c:v>5.5756484157062136E-2</c:v>
                </c:pt>
                <c:pt idx="65">
                  <c:v>6.0599403809158403E-2</c:v>
                </c:pt>
                <c:pt idx="66">
                  <c:v>6.3667777982189921E-2</c:v>
                </c:pt>
                <c:pt idx="67">
                  <c:v>6.1656263322922511E-2</c:v>
                </c:pt>
                <c:pt idx="68">
                  <c:v>6.2504062295430485E-2</c:v>
                </c:pt>
                <c:pt idx="69">
                  <c:v>6.4093051421495018E-2</c:v>
                </c:pt>
                <c:pt idx="70">
                  <c:v>6.3881038460462669E-2</c:v>
                </c:pt>
                <c:pt idx="71">
                  <c:v>5.9023134175254732E-2</c:v>
                </c:pt>
                <c:pt idx="72">
                  <c:v>5.8391133100553327E-2</c:v>
                </c:pt>
                <c:pt idx="73">
                  <c:v>5.9023071283317963E-2</c:v>
                </c:pt>
                <c:pt idx="74">
                  <c:v>5.6071971960474087E-2</c:v>
                </c:pt>
                <c:pt idx="75">
                  <c:v>5.5336765217190331E-2</c:v>
                </c:pt>
                <c:pt idx="76">
                  <c:v>5.1986157370483621E-2</c:v>
                </c:pt>
                <c:pt idx="77">
                  <c:v>4.8017974525528695E-2</c:v>
                </c:pt>
                <c:pt idx="78">
                  <c:v>4.4994745513169843E-2</c:v>
                </c:pt>
                <c:pt idx="79">
                  <c:v>4.364004550402889E-2</c:v>
                </c:pt>
                <c:pt idx="80">
                  <c:v>4.3431858780409227E-2</c:v>
                </c:pt>
                <c:pt idx="81">
                  <c:v>4.1665971114977163E-2</c:v>
                </c:pt>
                <c:pt idx="82">
                  <c:v>4.218493582756877E-2</c:v>
                </c:pt>
                <c:pt idx="83">
                  <c:v>4.3120283296899764E-2</c:v>
                </c:pt>
                <c:pt idx="84">
                  <c:v>4.5923253803370701E-2</c:v>
                </c:pt>
                <c:pt idx="85">
                  <c:v>4.831571873002205E-2</c:v>
                </c:pt>
                <c:pt idx="86">
                  <c:v>5.1663633201016079E-2</c:v>
                </c:pt>
                <c:pt idx="87">
                  <c:v>5.2605608987123853E-2</c:v>
                </c:pt>
                <c:pt idx="88">
                  <c:v>5.2186536384759563E-2</c:v>
                </c:pt>
                <c:pt idx="89">
                  <c:v>4.8412252276564427E-2</c:v>
                </c:pt>
                <c:pt idx="90">
                  <c:v>4.6006677475849855E-2</c:v>
                </c:pt>
                <c:pt idx="91">
                  <c:v>4.4857793456655193E-2</c:v>
                </c:pt>
                <c:pt idx="92">
                  <c:v>4.704674134797493E-2</c:v>
                </c:pt>
                <c:pt idx="93">
                  <c:v>5.1954120371045853E-2</c:v>
                </c:pt>
                <c:pt idx="94">
                  <c:v>5.6354286993452574E-2</c:v>
                </c:pt>
                <c:pt idx="95">
                  <c:v>5.9090683472662109E-2</c:v>
                </c:pt>
                <c:pt idx="96">
                  <c:v>5.9931648779638191E-2</c:v>
                </c:pt>
                <c:pt idx="97">
                  <c:v>6.014199441345025E-2</c:v>
                </c:pt>
                <c:pt idx="98">
                  <c:v>6.2989570403219952E-2</c:v>
                </c:pt>
                <c:pt idx="99">
                  <c:v>6.5103500144501059E-2</c:v>
                </c:pt>
                <c:pt idx="100">
                  <c:v>6.5527717410316155E-2</c:v>
                </c:pt>
                <c:pt idx="101">
                  <c:v>6.7126008986431618E-2</c:v>
                </c:pt>
                <c:pt idx="102">
                  <c:v>6.8726537947014554E-2</c:v>
                </c:pt>
                <c:pt idx="103">
                  <c:v>7.2251925367271985E-2</c:v>
                </c:pt>
                <c:pt idx="104">
                  <c:v>7.3105884093298767E-2</c:v>
                </c:pt>
                <c:pt idx="105">
                  <c:v>6.9697508084267445E-2</c:v>
                </c:pt>
                <c:pt idx="106">
                  <c:v>6.6408742563032863E-2</c:v>
                </c:pt>
                <c:pt idx="107">
                  <c:v>6.5031090406288294E-2</c:v>
                </c:pt>
                <c:pt idx="108">
                  <c:v>6.2179177340636604E-2</c:v>
                </c:pt>
                <c:pt idx="109">
                  <c:v>5.8491055197092745E-2</c:v>
                </c:pt>
                <c:pt idx="110">
                  <c:v>5.2399926989787238E-2</c:v>
                </c:pt>
                <c:pt idx="111">
                  <c:v>5.1042261111959197E-2</c:v>
                </c:pt>
                <c:pt idx="112">
                  <c:v>4.9891523093423595E-2</c:v>
                </c:pt>
                <c:pt idx="113">
                  <c:v>4.9157699762254481E-2</c:v>
                </c:pt>
                <c:pt idx="114">
                  <c:v>5.1985900430543408E-2</c:v>
                </c:pt>
                <c:pt idx="115">
                  <c:v>5.2405143591022219E-2</c:v>
                </c:pt>
                <c:pt idx="116">
                  <c:v>5.282388631203716E-2</c:v>
                </c:pt>
                <c:pt idx="117">
                  <c:v>5.4501192115182784E-2</c:v>
                </c:pt>
                <c:pt idx="118">
                  <c:v>5.5340429036881744E-2</c:v>
                </c:pt>
                <c:pt idx="119">
                  <c:v>5.8385689976391708E-2</c:v>
                </c:pt>
                <c:pt idx="120">
                  <c:v>6.1543165185151905E-2</c:v>
                </c:pt>
                <c:pt idx="121">
                  <c:v>6.3128346616488473E-2</c:v>
                </c:pt>
                <c:pt idx="122">
                  <c:v>6.5886687801203214E-2</c:v>
                </c:pt>
                <c:pt idx="123">
                  <c:v>6.4933490246532166E-2</c:v>
                </c:pt>
                <c:pt idx="124">
                  <c:v>6.5039601594703234E-2</c:v>
                </c:pt>
                <c:pt idx="125">
                  <c:v>6.6955140446492534E-2</c:v>
                </c:pt>
                <c:pt idx="126">
                  <c:v>6.2705592938988808E-2</c:v>
                </c:pt>
                <c:pt idx="127">
                  <c:v>6.0906370244041774E-2</c:v>
                </c:pt>
                <c:pt idx="128">
                  <c:v>5.8585604593711871E-2</c:v>
                </c:pt>
                <c:pt idx="129">
                  <c:v>5.8375129277160598E-2</c:v>
                </c:pt>
                <c:pt idx="130">
                  <c:v>5.774389162550464E-2</c:v>
                </c:pt>
                <c:pt idx="131">
                  <c:v>5.9108180800137466E-2</c:v>
                </c:pt>
                <c:pt idx="132">
                  <c:v>5.5852940506185389E-2</c:v>
                </c:pt>
                <c:pt idx="133">
                  <c:v>5.6797540552364412E-2</c:v>
                </c:pt>
                <c:pt idx="134">
                  <c:v>6.1530882776396734E-2</c:v>
                </c:pt>
                <c:pt idx="135">
                  <c:v>6.279775205469762E-2</c:v>
                </c:pt>
                <c:pt idx="136">
                  <c:v>6.3750743961491496E-2</c:v>
                </c:pt>
                <c:pt idx="137">
                  <c:v>6.5236132991559836E-2</c:v>
                </c:pt>
                <c:pt idx="138">
                  <c:v>6.5023149659961144E-2</c:v>
                </c:pt>
                <c:pt idx="139">
                  <c:v>6.5129396981355558E-2</c:v>
                </c:pt>
                <c:pt idx="140">
                  <c:v>6.7464508763476649E-2</c:v>
                </c:pt>
                <c:pt idx="141">
                  <c:v>6.5872387093848683E-2</c:v>
                </c:pt>
                <c:pt idx="142">
                  <c:v>6.5554342816816602E-2</c:v>
                </c:pt>
                <c:pt idx="143">
                  <c:v>6.407616596391974E-2</c:v>
                </c:pt>
                <c:pt idx="144">
                  <c:v>7.1378130703005471E-2</c:v>
                </c:pt>
                <c:pt idx="145">
                  <c:v>7.7017522988958254E-2</c:v>
                </c:pt>
                <c:pt idx="146">
                  <c:v>8.1286320147059721E-2</c:v>
                </c:pt>
                <c:pt idx="147">
                  <c:v>8.1715956114139621E-2</c:v>
                </c:pt>
                <c:pt idx="148">
                  <c:v>8.4730892085789655E-2</c:v>
                </c:pt>
                <c:pt idx="149">
                  <c:v>8.8944488180545234E-2</c:v>
                </c:pt>
                <c:pt idx="150">
                  <c:v>9.5586385368727544E-2</c:v>
                </c:pt>
                <c:pt idx="151">
                  <c:v>9.5258529093804389E-2</c:v>
                </c:pt>
                <c:pt idx="152">
                  <c:v>9.4931813812181298E-2</c:v>
                </c:pt>
                <c:pt idx="153">
                  <c:v>9.9293223148219312E-2</c:v>
                </c:pt>
                <c:pt idx="154">
                  <c:v>0.10476179952444098</c:v>
                </c:pt>
                <c:pt idx="155">
                  <c:v>0.10673497995621717</c:v>
                </c:pt>
                <c:pt idx="156">
                  <c:v>0.10706293382226528</c:v>
                </c:pt>
                <c:pt idx="157">
                  <c:v>0.1035630312454705</c:v>
                </c:pt>
                <c:pt idx="158">
                  <c:v>9.3869277812698382E-2</c:v>
                </c:pt>
                <c:pt idx="159">
                  <c:v>9.2783120253555396E-2</c:v>
                </c:pt>
                <c:pt idx="160">
                  <c:v>9.3217022624114465E-2</c:v>
                </c:pt>
                <c:pt idx="161">
                  <c:v>8.8444570099512898E-2</c:v>
                </c:pt>
                <c:pt idx="162">
                  <c:v>8.7362832303747195E-2</c:v>
                </c:pt>
                <c:pt idx="163">
                  <c:v>8.9749779251530493E-2</c:v>
                </c:pt>
                <c:pt idx="164">
                  <c:v>8.4763854261917126E-2</c:v>
                </c:pt>
                <c:pt idx="165">
                  <c:v>7.8738583895058722E-2</c:v>
                </c:pt>
                <c:pt idx="166">
                  <c:v>6.9874580087189164E-2</c:v>
                </c:pt>
                <c:pt idx="167">
                  <c:v>6.2880550542244729E-2</c:v>
                </c:pt>
                <c:pt idx="168">
                  <c:v>5.3539544420169616E-2</c:v>
                </c:pt>
                <c:pt idx="169">
                  <c:v>4.7587933515120362E-2</c:v>
                </c:pt>
                <c:pt idx="170">
                  <c:v>4.5710348848857718E-2</c:v>
                </c:pt>
                <c:pt idx="171">
                  <c:v>4.0825308952635142E-2</c:v>
                </c:pt>
                <c:pt idx="172">
                  <c:v>3.5971291337952405E-2</c:v>
                </c:pt>
                <c:pt idx="173">
                  <c:v>2.9983614716367901E-2</c:v>
                </c:pt>
                <c:pt idx="174">
                  <c:v>2.7114579577881992E-2</c:v>
                </c:pt>
                <c:pt idx="175">
                  <c:v>2.4558041894743088E-2</c:v>
                </c:pt>
                <c:pt idx="176">
                  <c:v>2.5377033135266736E-2</c:v>
                </c:pt>
                <c:pt idx="177">
                  <c:v>2.701338188154323E-2</c:v>
                </c:pt>
                <c:pt idx="178">
                  <c:v>2.8038549960881287E-2</c:v>
                </c:pt>
                <c:pt idx="179">
                  <c:v>2.9473499083459087E-2</c:v>
                </c:pt>
                <c:pt idx="180">
                  <c:v>2.8550480405260981E-2</c:v>
                </c:pt>
                <c:pt idx="181">
                  <c:v>2.8447963662471265E-2</c:v>
                </c:pt>
                <c:pt idx="182">
                  <c:v>2.6806550453633449E-2</c:v>
                </c:pt>
                <c:pt idx="183">
                  <c:v>2.7626847278442002E-2</c:v>
                </c:pt>
                <c:pt idx="184">
                  <c:v>2.8548853222565285E-2</c:v>
                </c:pt>
                <c:pt idx="185">
                  <c:v>4.3909560762924515E-2</c:v>
                </c:pt>
                <c:pt idx="186">
                  <c:v>4.4846829921629805E-2</c:v>
                </c:pt>
                <c:pt idx="187">
                  <c:v>4.1926806841701358E-2</c:v>
                </c:pt>
                <c:pt idx="188">
                  <c:v>4.5255646480173439E-2</c:v>
                </c:pt>
                <c:pt idx="189">
                  <c:v>4.5567911660360449E-2</c:v>
                </c:pt>
                <c:pt idx="190">
                  <c:v>4.0458934030587868E-2</c:v>
                </c:pt>
                <c:pt idx="191">
                  <c:v>3.7454821218273482E-2</c:v>
                </c:pt>
                <c:pt idx="192">
                  <c:v>3.7765157688874673E-2</c:v>
                </c:pt>
                <c:pt idx="193">
                  <c:v>3.8903058081077413E-2</c:v>
                </c:pt>
                <c:pt idx="194">
                  <c:v>4.5753652729229488E-2</c:v>
                </c:pt>
                <c:pt idx="195">
                  <c:v>4.9405755886834823E-2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'Gráfico 6'!$A$6</c:f>
              <c:strCache>
                <c:ptCount val="1"/>
                <c:pt idx="0">
                  <c:v>Núcleos (média)</c:v>
                </c:pt>
              </c:strCache>
            </c:strRef>
          </c:tx>
          <c:marker>
            <c:symbol val="none"/>
          </c:marker>
          <c:cat>
            <c:strRef>
              <c:f>'Gráfico 6'!$B$3:$GO$3</c:f>
              <c:strCache>
                <c:ptCount val="196"/>
                <c:pt idx="0">
                  <c:v>jan/03</c:v>
                </c:pt>
                <c:pt idx="1">
                  <c:v>fev/03</c:v>
                </c:pt>
                <c:pt idx="2">
                  <c:v>mar/03</c:v>
                </c:pt>
                <c:pt idx="3">
                  <c:v>abr/03</c:v>
                </c:pt>
                <c:pt idx="4">
                  <c:v>mai/03</c:v>
                </c:pt>
                <c:pt idx="5">
                  <c:v>jun/03</c:v>
                </c:pt>
                <c:pt idx="6">
                  <c:v>jul/03</c:v>
                </c:pt>
                <c:pt idx="7">
                  <c:v>ago/03</c:v>
                </c:pt>
                <c:pt idx="8">
                  <c:v>set/03</c:v>
                </c:pt>
                <c:pt idx="9">
                  <c:v>out/03</c:v>
                </c:pt>
                <c:pt idx="10">
                  <c:v>nov/03</c:v>
                </c:pt>
                <c:pt idx="11">
                  <c:v>dez/03</c:v>
                </c:pt>
                <c:pt idx="12">
                  <c:v>jan/04</c:v>
                </c:pt>
                <c:pt idx="13">
                  <c:v>fev/04</c:v>
                </c:pt>
                <c:pt idx="14">
                  <c:v>mar/04</c:v>
                </c:pt>
                <c:pt idx="15">
                  <c:v>abr/04</c:v>
                </c:pt>
                <c:pt idx="16">
                  <c:v>mai/04</c:v>
                </c:pt>
                <c:pt idx="17">
                  <c:v>jun/04</c:v>
                </c:pt>
                <c:pt idx="18">
                  <c:v>jul/04</c:v>
                </c:pt>
                <c:pt idx="19">
                  <c:v>ago/04</c:v>
                </c:pt>
                <c:pt idx="20">
                  <c:v>set/04</c:v>
                </c:pt>
                <c:pt idx="21">
                  <c:v>out/04</c:v>
                </c:pt>
                <c:pt idx="22">
                  <c:v>nov/04</c:v>
                </c:pt>
                <c:pt idx="23">
                  <c:v>dez/04</c:v>
                </c:pt>
                <c:pt idx="24">
                  <c:v>jan/05</c:v>
                </c:pt>
                <c:pt idx="25">
                  <c:v>fev/05</c:v>
                </c:pt>
                <c:pt idx="26">
                  <c:v>mar/05</c:v>
                </c:pt>
                <c:pt idx="27">
                  <c:v>abr/05</c:v>
                </c:pt>
                <c:pt idx="28">
                  <c:v>mai/05</c:v>
                </c:pt>
                <c:pt idx="29">
                  <c:v>jun/05</c:v>
                </c:pt>
                <c:pt idx="30">
                  <c:v>jul/05</c:v>
                </c:pt>
                <c:pt idx="31">
                  <c:v>ago/05</c:v>
                </c:pt>
                <c:pt idx="32">
                  <c:v>set/05</c:v>
                </c:pt>
                <c:pt idx="33">
                  <c:v>out/05</c:v>
                </c:pt>
                <c:pt idx="34">
                  <c:v>nov/05</c:v>
                </c:pt>
                <c:pt idx="35">
                  <c:v>dez/05</c:v>
                </c:pt>
                <c:pt idx="36">
                  <c:v>jan/06</c:v>
                </c:pt>
                <c:pt idx="37">
                  <c:v>fev/06</c:v>
                </c:pt>
                <c:pt idx="38">
                  <c:v>mar/06</c:v>
                </c:pt>
                <c:pt idx="39">
                  <c:v>abr/06</c:v>
                </c:pt>
                <c:pt idx="40">
                  <c:v>mai/06</c:v>
                </c:pt>
                <c:pt idx="41">
                  <c:v>jun/06</c:v>
                </c:pt>
                <c:pt idx="42">
                  <c:v>jul/06</c:v>
                </c:pt>
                <c:pt idx="43">
                  <c:v>ago/06</c:v>
                </c:pt>
                <c:pt idx="44">
                  <c:v>set/06</c:v>
                </c:pt>
                <c:pt idx="45">
                  <c:v>out/06</c:v>
                </c:pt>
                <c:pt idx="46">
                  <c:v>nov/06</c:v>
                </c:pt>
                <c:pt idx="47">
                  <c:v>dez/06</c:v>
                </c:pt>
                <c:pt idx="48">
                  <c:v>jan/07</c:v>
                </c:pt>
                <c:pt idx="49">
                  <c:v>fev/07</c:v>
                </c:pt>
                <c:pt idx="50">
                  <c:v>mar/07</c:v>
                </c:pt>
                <c:pt idx="51">
                  <c:v>abr/07</c:v>
                </c:pt>
                <c:pt idx="52">
                  <c:v>mai/07</c:v>
                </c:pt>
                <c:pt idx="53">
                  <c:v>jun/07</c:v>
                </c:pt>
                <c:pt idx="54">
                  <c:v>jul/07</c:v>
                </c:pt>
                <c:pt idx="55">
                  <c:v>ago/07</c:v>
                </c:pt>
                <c:pt idx="56">
                  <c:v>set/07</c:v>
                </c:pt>
                <c:pt idx="57">
                  <c:v>out/07</c:v>
                </c:pt>
                <c:pt idx="58">
                  <c:v>nov/07</c:v>
                </c:pt>
                <c:pt idx="59">
                  <c:v>dez/07</c:v>
                </c:pt>
                <c:pt idx="60">
                  <c:v>jan/08</c:v>
                </c:pt>
                <c:pt idx="61">
                  <c:v>fev/08</c:v>
                </c:pt>
                <c:pt idx="62">
                  <c:v>mar/08</c:v>
                </c:pt>
                <c:pt idx="63">
                  <c:v>abr/08</c:v>
                </c:pt>
                <c:pt idx="64">
                  <c:v>mai/08</c:v>
                </c:pt>
                <c:pt idx="65">
                  <c:v>jun/08</c:v>
                </c:pt>
                <c:pt idx="66">
                  <c:v>jul/08</c:v>
                </c:pt>
                <c:pt idx="67">
                  <c:v>ago/08</c:v>
                </c:pt>
                <c:pt idx="68">
                  <c:v>set/08</c:v>
                </c:pt>
                <c:pt idx="69">
                  <c:v>out/08</c:v>
                </c:pt>
                <c:pt idx="70">
                  <c:v>nov/08</c:v>
                </c:pt>
                <c:pt idx="71">
                  <c:v>dez/08</c:v>
                </c:pt>
                <c:pt idx="72">
                  <c:v>jan/09</c:v>
                </c:pt>
                <c:pt idx="73">
                  <c:v>fev/09</c:v>
                </c:pt>
                <c:pt idx="74">
                  <c:v>mar/09</c:v>
                </c:pt>
                <c:pt idx="75">
                  <c:v>abr/09</c:v>
                </c:pt>
                <c:pt idx="76">
                  <c:v>mai/09</c:v>
                </c:pt>
                <c:pt idx="77">
                  <c:v>jun/09</c:v>
                </c:pt>
                <c:pt idx="78">
                  <c:v>jul/09</c:v>
                </c:pt>
                <c:pt idx="79">
                  <c:v>ago/09</c:v>
                </c:pt>
                <c:pt idx="80">
                  <c:v>set/09</c:v>
                </c:pt>
                <c:pt idx="81">
                  <c:v>out/09</c:v>
                </c:pt>
                <c:pt idx="82">
                  <c:v>nov/09</c:v>
                </c:pt>
                <c:pt idx="83">
                  <c:v>dez/09</c:v>
                </c:pt>
                <c:pt idx="84">
                  <c:v>jan/10</c:v>
                </c:pt>
                <c:pt idx="85">
                  <c:v>fev/10</c:v>
                </c:pt>
                <c:pt idx="86">
                  <c:v>mar/10</c:v>
                </c:pt>
                <c:pt idx="87">
                  <c:v>abr/10</c:v>
                </c:pt>
                <c:pt idx="88">
                  <c:v>mai/10</c:v>
                </c:pt>
                <c:pt idx="89">
                  <c:v>jun/10</c:v>
                </c:pt>
                <c:pt idx="90">
                  <c:v>jul/10</c:v>
                </c:pt>
                <c:pt idx="91">
                  <c:v>ago/10</c:v>
                </c:pt>
                <c:pt idx="92">
                  <c:v>set/10</c:v>
                </c:pt>
                <c:pt idx="93">
                  <c:v>out/10</c:v>
                </c:pt>
                <c:pt idx="94">
                  <c:v>nov/10</c:v>
                </c:pt>
                <c:pt idx="95">
                  <c:v>dez/10</c:v>
                </c:pt>
                <c:pt idx="96">
                  <c:v>jan/11</c:v>
                </c:pt>
                <c:pt idx="97">
                  <c:v>fev/11</c:v>
                </c:pt>
                <c:pt idx="98">
                  <c:v>mar/11</c:v>
                </c:pt>
                <c:pt idx="99">
                  <c:v>abr/11</c:v>
                </c:pt>
                <c:pt idx="100">
                  <c:v>mai/11</c:v>
                </c:pt>
                <c:pt idx="101">
                  <c:v>jun/11</c:v>
                </c:pt>
                <c:pt idx="102">
                  <c:v>jul/11</c:v>
                </c:pt>
                <c:pt idx="103">
                  <c:v>ago/11</c:v>
                </c:pt>
                <c:pt idx="104">
                  <c:v>set/11</c:v>
                </c:pt>
                <c:pt idx="105">
                  <c:v>out/11</c:v>
                </c:pt>
                <c:pt idx="106">
                  <c:v>nov/11</c:v>
                </c:pt>
                <c:pt idx="107">
                  <c:v>dez/11</c:v>
                </c:pt>
                <c:pt idx="108">
                  <c:v>jan/12</c:v>
                </c:pt>
                <c:pt idx="109">
                  <c:v>fev/12</c:v>
                </c:pt>
                <c:pt idx="110">
                  <c:v>mar/12</c:v>
                </c:pt>
                <c:pt idx="111">
                  <c:v>abr/12</c:v>
                </c:pt>
                <c:pt idx="112">
                  <c:v>mai/12</c:v>
                </c:pt>
                <c:pt idx="113">
                  <c:v>jun/12</c:v>
                </c:pt>
                <c:pt idx="114">
                  <c:v>jul/12</c:v>
                </c:pt>
                <c:pt idx="115">
                  <c:v>ago/12</c:v>
                </c:pt>
                <c:pt idx="116">
                  <c:v>set/12</c:v>
                </c:pt>
                <c:pt idx="117">
                  <c:v>out/12</c:v>
                </c:pt>
                <c:pt idx="118">
                  <c:v>nov/12</c:v>
                </c:pt>
                <c:pt idx="119">
                  <c:v>dez/12</c:v>
                </c:pt>
                <c:pt idx="120">
                  <c:v>jan/13</c:v>
                </c:pt>
                <c:pt idx="121">
                  <c:v>fev/13</c:v>
                </c:pt>
                <c:pt idx="122">
                  <c:v>mar/13</c:v>
                </c:pt>
                <c:pt idx="123">
                  <c:v>abr/13</c:v>
                </c:pt>
                <c:pt idx="124">
                  <c:v>mai/13</c:v>
                </c:pt>
                <c:pt idx="125">
                  <c:v>jun/13</c:v>
                </c:pt>
                <c:pt idx="126">
                  <c:v>jul/13</c:v>
                </c:pt>
                <c:pt idx="127">
                  <c:v>ago/13</c:v>
                </c:pt>
                <c:pt idx="128">
                  <c:v>set/13</c:v>
                </c:pt>
                <c:pt idx="129">
                  <c:v>out/13</c:v>
                </c:pt>
                <c:pt idx="130">
                  <c:v>nov/13</c:v>
                </c:pt>
                <c:pt idx="131">
                  <c:v>dez/13</c:v>
                </c:pt>
                <c:pt idx="132">
                  <c:v>jan/14</c:v>
                </c:pt>
                <c:pt idx="133">
                  <c:v>fev/14</c:v>
                </c:pt>
                <c:pt idx="134">
                  <c:v>mar/14</c:v>
                </c:pt>
                <c:pt idx="135">
                  <c:v>abr/14</c:v>
                </c:pt>
                <c:pt idx="136">
                  <c:v>mai/14</c:v>
                </c:pt>
                <c:pt idx="137">
                  <c:v>jun/14</c:v>
                </c:pt>
                <c:pt idx="138">
                  <c:v>jul/14</c:v>
                </c:pt>
                <c:pt idx="139">
                  <c:v>ago/14</c:v>
                </c:pt>
                <c:pt idx="140">
                  <c:v>set/14</c:v>
                </c:pt>
                <c:pt idx="141">
                  <c:v>out/14</c:v>
                </c:pt>
                <c:pt idx="142">
                  <c:v>nov/14</c:v>
                </c:pt>
                <c:pt idx="143">
                  <c:v>dez/14</c:v>
                </c:pt>
                <c:pt idx="144">
                  <c:v>jan/15</c:v>
                </c:pt>
                <c:pt idx="145">
                  <c:v>fev/15</c:v>
                </c:pt>
                <c:pt idx="146">
                  <c:v>mar/15</c:v>
                </c:pt>
                <c:pt idx="147">
                  <c:v>abr/15</c:v>
                </c:pt>
                <c:pt idx="148">
                  <c:v>mai/15</c:v>
                </c:pt>
                <c:pt idx="149">
                  <c:v>jun/15</c:v>
                </c:pt>
                <c:pt idx="150">
                  <c:v>jul/15</c:v>
                </c:pt>
                <c:pt idx="151">
                  <c:v>ago/15</c:v>
                </c:pt>
                <c:pt idx="152">
                  <c:v>set/15</c:v>
                </c:pt>
                <c:pt idx="153">
                  <c:v>out/15</c:v>
                </c:pt>
                <c:pt idx="154">
                  <c:v>nov/15</c:v>
                </c:pt>
                <c:pt idx="155">
                  <c:v>dez/15</c:v>
                </c:pt>
                <c:pt idx="156">
                  <c:v>jan/16</c:v>
                </c:pt>
                <c:pt idx="157">
                  <c:v>fev/16</c:v>
                </c:pt>
                <c:pt idx="158">
                  <c:v>mar/16</c:v>
                </c:pt>
                <c:pt idx="159">
                  <c:v>abr/16</c:v>
                </c:pt>
                <c:pt idx="160">
                  <c:v>mai/16</c:v>
                </c:pt>
                <c:pt idx="161">
                  <c:v>jun/16</c:v>
                </c:pt>
                <c:pt idx="162">
                  <c:v>jul/16</c:v>
                </c:pt>
                <c:pt idx="163">
                  <c:v>ago/16</c:v>
                </c:pt>
                <c:pt idx="164">
                  <c:v>set/16</c:v>
                </c:pt>
                <c:pt idx="165">
                  <c:v>out/16</c:v>
                </c:pt>
                <c:pt idx="166">
                  <c:v>nov/16</c:v>
                </c:pt>
                <c:pt idx="167">
                  <c:v>dez/16</c:v>
                </c:pt>
                <c:pt idx="168">
                  <c:v>jan/17</c:v>
                </c:pt>
                <c:pt idx="169">
                  <c:v>fev/17</c:v>
                </c:pt>
                <c:pt idx="170">
                  <c:v>mar/17</c:v>
                </c:pt>
                <c:pt idx="171">
                  <c:v>abr/17</c:v>
                </c:pt>
                <c:pt idx="172">
                  <c:v>mai/17</c:v>
                </c:pt>
                <c:pt idx="173">
                  <c:v>jun/17</c:v>
                </c:pt>
                <c:pt idx="174">
                  <c:v>jul/17</c:v>
                </c:pt>
                <c:pt idx="175">
                  <c:v>ago/17</c:v>
                </c:pt>
                <c:pt idx="176">
                  <c:v>set/17</c:v>
                </c:pt>
                <c:pt idx="177">
                  <c:v>out/17</c:v>
                </c:pt>
                <c:pt idx="178">
                  <c:v>nov/17</c:v>
                </c:pt>
                <c:pt idx="179">
                  <c:v>dez/17</c:v>
                </c:pt>
                <c:pt idx="180">
                  <c:v>jan/18</c:v>
                </c:pt>
                <c:pt idx="181">
                  <c:v>fev/18</c:v>
                </c:pt>
                <c:pt idx="182">
                  <c:v>mar/18</c:v>
                </c:pt>
                <c:pt idx="183">
                  <c:v>abr/18</c:v>
                </c:pt>
                <c:pt idx="184">
                  <c:v>mai/18</c:v>
                </c:pt>
                <c:pt idx="185">
                  <c:v>jun/18</c:v>
                </c:pt>
                <c:pt idx="186">
                  <c:v>jul/18</c:v>
                </c:pt>
                <c:pt idx="187">
                  <c:v>ago/18</c:v>
                </c:pt>
                <c:pt idx="188">
                  <c:v>set/18</c:v>
                </c:pt>
                <c:pt idx="189">
                  <c:v>out/18</c:v>
                </c:pt>
                <c:pt idx="190">
                  <c:v>nov/18</c:v>
                </c:pt>
                <c:pt idx="191">
                  <c:v>dez/18</c:v>
                </c:pt>
                <c:pt idx="192">
                  <c:v>jan/19</c:v>
                </c:pt>
                <c:pt idx="193">
                  <c:v>fev/19</c:v>
                </c:pt>
                <c:pt idx="194">
                  <c:v>mar/19</c:v>
                </c:pt>
                <c:pt idx="195">
                  <c:v>abr/19</c:v>
                </c:pt>
              </c:strCache>
            </c:strRef>
          </c:cat>
          <c:val>
            <c:numRef>
              <c:f>'Gráfico 6'!$B$6:$GO$6</c:f>
              <c:numCache>
                <c:formatCode>0.00%</c:formatCode>
                <c:ptCount val="196"/>
                <c:pt idx="0">
                  <c:v>0.10395634436908976</c:v>
                </c:pt>
                <c:pt idx="1">
                  <c:v>0.10986144963781785</c:v>
                </c:pt>
                <c:pt idx="2">
                  <c:v>0.11697504619886936</c:v>
                </c:pt>
                <c:pt idx="3">
                  <c:v>0.12193870508986474</c:v>
                </c:pt>
                <c:pt idx="4">
                  <c:v>0.12595529426434321</c:v>
                </c:pt>
                <c:pt idx="5">
                  <c:v>0.12849569828958368</c:v>
                </c:pt>
                <c:pt idx="6">
                  <c:v>0.1263986862680177</c:v>
                </c:pt>
                <c:pt idx="7">
                  <c:v>0.12455517440927735</c:v>
                </c:pt>
                <c:pt idx="8">
                  <c:v>0.12438468511321207</c:v>
                </c:pt>
                <c:pt idx="9">
                  <c:v>0.11956431909559391</c:v>
                </c:pt>
                <c:pt idx="10">
                  <c:v>0.10734797620939567</c:v>
                </c:pt>
                <c:pt idx="11">
                  <c:v>9.6823619152079307E-2</c:v>
                </c:pt>
                <c:pt idx="12">
                  <c:v>8.7028561410887217E-2</c:v>
                </c:pt>
                <c:pt idx="13">
                  <c:v>8.1455856775990071E-2</c:v>
                </c:pt>
                <c:pt idx="14">
                  <c:v>7.7215414243377634E-2</c:v>
                </c:pt>
                <c:pt idx="15">
                  <c:v>7.3025726710687217E-2</c:v>
                </c:pt>
                <c:pt idx="16">
                  <c:v>7.0378984711683315E-2</c:v>
                </c:pt>
                <c:pt idx="17">
                  <c:v>7.047677716550553E-2</c:v>
                </c:pt>
                <c:pt idx="18">
                  <c:v>7.1620264773546521E-2</c:v>
                </c:pt>
                <c:pt idx="19">
                  <c:v>7.2768357494675848E-2</c:v>
                </c:pt>
                <c:pt idx="20">
                  <c:v>7.0958305004165154E-2</c:v>
                </c:pt>
                <c:pt idx="21">
                  <c:v>7.2255513766737292E-2</c:v>
                </c:pt>
                <c:pt idx="22">
                  <c:v>7.3854304545734092E-2</c:v>
                </c:pt>
                <c:pt idx="23">
                  <c:v>7.457852216941005E-2</c:v>
                </c:pt>
                <c:pt idx="24">
                  <c:v>7.3894755772063281E-2</c:v>
                </c:pt>
                <c:pt idx="25">
                  <c:v>7.4448332065012668E-2</c:v>
                </c:pt>
                <c:pt idx="26">
                  <c:v>7.2763618963281249E-2</c:v>
                </c:pt>
                <c:pt idx="27">
                  <c:v>7.4833972113655806E-2</c:v>
                </c:pt>
                <c:pt idx="28">
                  <c:v>7.509255084195883E-2</c:v>
                </c:pt>
                <c:pt idx="29">
                  <c:v>7.3060752455902822E-2</c:v>
                </c:pt>
                <c:pt idx="30">
                  <c:v>7.0458221175209834E-2</c:v>
                </c:pt>
                <c:pt idx="31">
                  <c:v>6.7947299008711409E-2</c:v>
                </c:pt>
                <c:pt idx="32">
                  <c:v>6.6839921715490511E-2</c:v>
                </c:pt>
                <c:pt idx="33">
                  <c:v>6.635328023712006E-2</c:v>
                </c:pt>
                <c:pt idx="34">
                  <c:v>6.4720967436214846E-2</c:v>
                </c:pt>
                <c:pt idx="35">
                  <c:v>6.1084025572922716E-2</c:v>
                </c:pt>
                <c:pt idx="36">
                  <c:v>6.1501157827484887E-2</c:v>
                </c:pt>
                <c:pt idx="37">
                  <c:v>5.9644193623582399E-2</c:v>
                </c:pt>
                <c:pt idx="38">
                  <c:v>5.7157434558112105E-2</c:v>
                </c:pt>
                <c:pt idx="39">
                  <c:v>5.1999545113544078E-2</c:v>
                </c:pt>
                <c:pt idx="40">
                  <c:v>4.848651508145916E-2</c:v>
                </c:pt>
                <c:pt idx="41">
                  <c:v>4.5521059158834108E-2</c:v>
                </c:pt>
                <c:pt idx="42">
                  <c:v>4.3543225907421636E-2</c:v>
                </c:pt>
                <c:pt idx="43">
                  <c:v>4.1464670843949135E-2</c:v>
                </c:pt>
                <c:pt idx="44">
                  <c:v>4.0072680603236724E-2</c:v>
                </c:pt>
                <c:pt idx="45">
                  <c:v>3.7671418404883458E-2</c:v>
                </c:pt>
                <c:pt idx="46">
                  <c:v>3.537895170311374E-2</c:v>
                </c:pt>
                <c:pt idx="47">
                  <c:v>3.6264336679823206E-2</c:v>
                </c:pt>
                <c:pt idx="48">
                  <c:v>3.3733748019842788E-2</c:v>
                </c:pt>
                <c:pt idx="49">
                  <c:v>3.2272801645602159E-2</c:v>
                </c:pt>
                <c:pt idx="50">
                  <c:v>3.1328188833004408E-2</c:v>
                </c:pt>
                <c:pt idx="51">
                  <c:v>3.155117754400192E-2</c:v>
                </c:pt>
                <c:pt idx="52">
                  <c:v>3.2330047907687919E-2</c:v>
                </c:pt>
                <c:pt idx="53">
                  <c:v>3.4447643412584848E-2</c:v>
                </c:pt>
                <c:pt idx="54">
                  <c:v>3.3857444232894718E-2</c:v>
                </c:pt>
                <c:pt idx="55">
                  <c:v>3.6599710620508007E-2</c:v>
                </c:pt>
                <c:pt idx="56">
                  <c:v>3.7249690412517876E-2</c:v>
                </c:pt>
                <c:pt idx="57">
                  <c:v>3.8475093599885914E-2</c:v>
                </c:pt>
                <c:pt idx="58">
                  <c:v>4.0176982856623598E-2</c:v>
                </c:pt>
                <c:pt idx="59">
                  <c:v>4.1079860694288213E-2</c:v>
                </c:pt>
                <c:pt idx="60">
                  <c:v>4.1242805888156021E-2</c:v>
                </c:pt>
                <c:pt idx="61">
                  <c:v>4.2383949894537309E-2</c:v>
                </c:pt>
                <c:pt idx="62">
                  <c:v>4.4404461801219312E-2</c:v>
                </c:pt>
                <c:pt idx="63">
                  <c:v>4.7861349126656787E-2</c:v>
                </c:pt>
                <c:pt idx="64">
                  <c:v>5.1656628345712594E-2</c:v>
                </c:pt>
                <c:pt idx="65">
                  <c:v>5.4565656428798147E-2</c:v>
                </c:pt>
                <c:pt idx="66">
                  <c:v>5.7864044692815426E-2</c:v>
                </c:pt>
                <c:pt idx="67">
                  <c:v>5.8818148239723075E-2</c:v>
                </c:pt>
                <c:pt idx="68">
                  <c:v>6.150776402199333E-2</c:v>
                </c:pt>
                <c:pt idx="69">
                  <c:v>6.2176316805104569E-2</c:v>
                </c:pt>
                <c:pt idx="70">
                  <c:v>6.2073078224214324E-2</c:v>
                </c:pt>
                <c:pt idx="71">
                  <c:v>6.0974413879499041E-2</c:v>
                </c:pt>
                <c:pt idx="72">
                  <c:v>6.1235346063478788E-2</c:v>
                </c:pt>
                <c:pt idx="73">
                  <c:v>6.2071520901679333E-2</c:v>
                </c:pt>
                <c:pt idx="74">
                  <c:v>6.0393685392847667E-2</c:v>
                </c:pt>
                <c:pt idx="75">
                  <c:v>5.872683096091702E-2</c:v>
                </c:pt>
                <c:pt idx="76">
                  <c:v>5.6813731241499514E-2</c:v>
                </c:pt>
                <c:pt idx="77">
                  <c:v>5.4666384118459081E-2</c:v>
                </c:pt>
                <c:pt idx="78">
                  <c:v>5.2972339710009982E-2</c:v>
                </c:pt>
                <c:pt idx="79">
                  <c:v>5.0468881346710175E-2</c:v>
                </c:pt>
                <c:pt idx="80">
                  <c:v>4.8460846466640541E-2</c:v>
                </c:pt>
                <c:pt idx="81">
                  <c:v>4.6395187413697699E-2</c:v>
                </c:pt>
                <c:pt idx="82">
                  <c:v>4.6990498185779349E-2</c:v>
                </c:pt>
                <c:pt idx="83">
                  <c:v>4.7330893035333714E-2</c:v>
                </c:pt>
                <c:pt idx="84">
                  <c:v>4.8328817558814352E-2</c:v>
                </c:pt>
                <c:pt idx="85">
                  <c:v>4.8174863356355867E-2</c:v>
                </c:pt>
                <c:pt idx="86">
                  <c:v>4.9608540561385341E-2</c:v>
                </c:pt>
                <c:pt idx="87">
                  <c:v>4.9397226885542107E-2</c:v>
                </c:pt>
                <c:pt idx="88">
                  <c:v>5.0604978980963021E-2</c:v>
                </c:pt>
                <c:pt idx="89">
                  <c:v>5.0710331095569154E-2</c:v>
                </c:pt>
                <c:pt idx="90">
                  <c:v>4.984149237676494E-2</c:v>
                </c:pt>
                <c:pt idx="91">
                  <c:v>4.999105604887423E-2</c:v>
                </c:pt>
                <c:pt idx="92">
                  <c:v>5.0544737367686512E-2</c:v>
                </c:pt>
                <c:pt idx="93">
                  <c:v>5.359985866346232E-2</c:v>
                </c:pt>
                <c:pt idx="94">
                  <c:v>5.5667242154052977E-2</c:v>
                </c:pt>
                <c:pt idx="95">
                  <c:v>5.8388813660635482E-2</c:v>
                </c:pt>
                <c:pt idx="96">
                  <c:v>5.9863253191487394E-2</c:v>
                </c:pt>
                <c:pt idx="97">
                  <c:v>6.1944173675576523E-2</c:v>
                </c:pt>
                <c:pt idx="98">
                  <c:v>6.3936351860961055E-2</c:v>
                </c:pt>
                <c:pt idx="99">
                  <c:v>6.5845754720076907E-2</c:v>
                </c:pt>
                <c:pt idx="100">
                  <c:v>6.5421722205836225E-2</c:v>
                </c:pt>
                <c:pt idx="101">
                  <c:v>6.7379337744019052E-2</c:v>
                </c:pt>
                <c:pt idx="102">
                  <c:v>6.9223699447700043E-2</c:v>
                </c:pt>
                <c:pt idx="103">
                  <c:v>7.1158497160049433E-2</c:v>
                </c:pt>
                <c:pt idx="104">
                  <c:v>7.2374475980998623E-2</c:v>
                </c:pt>
                <c:pt idx="105">
                  <c:v>7.1886628908484615E-2</c:v>
                </c:pt>
                <c:pt idx="106">
                  <c:v>7.0545697573371841E-2</c:v>
                </c:pt>
                <c:pt idx="107">
                  <c:v>6.873515845088729E-2</c:v>
                </c:pt>
                <c:pt idx="108">
                  <c:v>6.7084687688655401E-2</c:v>
                </c:pt>
                <c:pt idx="109">
                  <c:v>6.5005141938431751E-2</c:v>
                </c:pt>
                <c:pt idx="110">
                  <c:v>6.110686362653607E-2</c:v>
                </c:pt>
                <c:pt idx="111">
                  <c:v>6.0814425105934981E-2</c:v>
                </c:pt>
                <c:pt idx="112">
                  <c:v>5.8688554085802709E-2</c:v>
                </c:pt>
                <c:pt idx="113">
                  <c:v>5.5138563063917116E-2</c:v>
                </c:pt>
                <c:pt idx="114">
                  <c:v>5.6145895123692773E-2</c:v>
                </c:pt>
                <c:pt idx="115">
                  <c:v>5.6506413538319915E-2</c:v>
                </c:pt>
                <c:pt idx="116">
                  <c:v>5.6252420538067512E-2</c:v>
                </c:pt>
                <c:pt idx="117">
                  <c:v>5.6583398472206232E-2</c:v>
                </c:pt>
                <c:pt idx="118">
                  <c:v>5.7601291755285784E-2</c:v>
                </c:pt>
                <c:pt idx="119">
                  <c:v>5.9278753562784781E-2</c:v>
                </c:pt>
                <c:pt idx="120">
                  <c:v>6.1383707440498148E-2</c:v>
                </c:pt>
                <c:pt idx="121">
                  <c:v>6.3395718466438586E-2</c:v>
                </c:pt>
                <c:pt idx="122">
                  <c:v>6.5351668941032351E-2</c:v>
                </c:pt>
                <c:pt idx="123">
                  <c:v>6.4935459426254186E-2</c:v>
                </c:pt>
                <c:pt idx="124">
                  <c:v>6.6252514717226152E-2</c:v>
                </c:pt>
                <c:pt idx="125">
                  <c:v>6.8316418101612042E-2</c:v>
                </c:pt>
                <c:pt idx="126">
                  <c:v>6.6446895044155269E-2</c:v>
                </c:pt>
                <c:pt idx="127">
                  <c:v>6.6082972018048317E-2</c:v>
                </c:pt>
                <c:pt idx="128">
                  <c:v>6.6024584309812173E-2</c:v>
                </c:pt>
                <c:pt idx="129">
                  <c:v>6.6768852407766116E-2</c:v>
                </c:pt>
                <c:pt idx="130">
                  <c:v>6.6193906370387828E-2</c:v>
                </c:pt>
                <c:pt idx="131">
                  <c:v>6.6815104165968614E-2</c:v>
                </c:pt>
                <c:pt idx="132">
                  <c:v>6.4679973207651356E-2</c:v>
                </c:pt>
                <c:pt idx="133">
                  <c:v>6.4946012301565589E-2</c:v>
                </c:pt>
                <c:pt idx="134">
                  <c:v>6.7279655467682817E-2</c:v>
                </c:pt>
                <c:pt idx="135">
                  <c:v>6.7003418399554232E-2</c:v>
                </c:pt>
                <c:pt idx="136">
                  <c:v>6.7973052171059117E-2</c:v>
                </c:pt>
                <c:pt idx="137">
                  <c:v>7.0054243398950097E-2</c:v>
                </c:pt>
                <c:pt idx="138">
                  <c:v>6.9565277858360891E-2</c:v>
                </c:pt>
                <c:pt idx="139">
                  <c:v>6.9380561892876225E-2</c:v>
                </c:pt>
                <c:pt idx="140">
                  <c:v>7.0154376082577102E-2</c:v>
                </c:pt>
                <c:pt idx="141">
                  <c:v>6.8099619722155127E-2</c:v>
                </c:pt>
                <c:pt idx="142">
                  <c:v>6.6278993116682949E-2</c:v>
                </c:pt>
                <c:pt idx="143">
                  <c:v>6.5312251763723711E-2</c:v>
                </c:pt>
                <c:pt idx="144">
                  <c:v>6.7533335927196056E-2</c:v>
                </c:pt>
                <c:pt idx="145">
                  <c:v>6.8106758748792587E-2</c:v>
                </c:pt>
                <c:pt idx="146">
                  <c:v>6.9963695344054708E-2</c:v>
                </c:pt>
                <c:pt idx="147">
                  <c:v>7.2016988092601625E-2</c:v>
                </c:pt>
                <c:pt idx="148">
                  <c:v>7.2323182075773235E-2</c:v>
                </c:pt>
                <c:pt idx="149">
                  <c:v>7.3543928758156102E-2</c:v>
                </c:pt>
                <c:pt idx="150">
                  <c:v>7.7188665172946466E-2</c:v>
                </c:pt>
                <c:pt idx="151">
                  <c:v>7.7447143632179277E-2</c:v>
                </c:pt>
                <c:pt idx="152">
                  <c:v>7.7693339105268447E-2</c:v>
                </c:pt>
                <c:pt idx="153">
                  <c:v>7.9792213309397536E-2</c:v>
                </c:pt>
                <c:pt idx="154">
                  <c:v>8.2680721808321894E-2</c:v>
                </c:pt>
                <c:pt idx="155">
                  <c:v>8.3619744584147018E-2</c:v>
                </c:pt>
                <c:pt idx="156">
                  <c:v>8.4140592664383645E-2</c:v>
                </c:pt>
                <c:pt idx="157">
                  <c:v>8.4276705860142895E-2</c:v>
                </c:pt>
                <c:pt idx="158">
                  <c:v>8.0556711217931218E-2</c:v>
                </c:pt>
                <c:pt idx="159">
                  <c:v>7.9409816499447519E-2</c:v>
                </c:pt>
                <c:pt idx="160">
                  <c:v>8.0006863670818121E-2</c:v>
                </c:pt>
                <c:pt idx="161">
                  <c:v>7.6640019896696554E-2</c:v>
                </c:pt>
                <c:pt idx="162">
                  <c:v>7.5003263121909275E-2</c:v>
                </c:pt>
                <c:pt idx="163">
                  <c:v>7.5262974699107046E-2</c:v>
                </c:pt>
                <c:pt idx="164">
                  <c:v>7.1871478022825536E-2</c:v>
                </c:pt>
                <c:pt idx="165">
                  <c:v>6.8919055590733747E-2</c:v>
                </c:pt>
                <c:pt idx="166">
                  <c:v>6.588320410502016E-2</c:v>
                </c:pt>
                <c:pt idx="167">
                  <c:v>6.2028217750709151E-2</c:v>
                </c:pt>
                <c:pt idx="168">
                  <c:v>5.737681008055362E-2</c:v>
                </c:pt>
                <c:pt idx="169">
                  <c:v>5.2998926038562759E-2</c:v>
                </c:pt>
                <c:pt idx="170">
                  <c:v>5.059147188673057E-2</c:v>
                </c:pt>
                <c:pt idx="171">
                  <c:v>4.7067715617352901E-2</c:v>
                </c:pt>
                <c:pt idx="172">
                  <c:v>4.2178549126170549E-2</c:v>
                </c:pt>
                <c:pt idx="173">
                  <c:v>4.0160064497940108E-2</c:v>
                </c:pt>
                <c:pt idx="174">
                  <c:v>3.7556339667822396E-2</c:v>
                </c:pt>
                <c:pt idx="175">
                  <c:v>3.4458382960078762E-2</c:v>
                </c:pt>
                <c:pt idx="176">
                  <c:v>3.417781110034885E-2</c:v>
                </c:pt>
                <c:pt idx="177">
                  <c:v>3.3869939517965957E-2</c:v>
                </c:pt>
                <c:pt idx="178">
                  <c:v>3.1722640651410075E-2</c:v>
                </c:pt>
                <c:pt idx="179">
                  <c:v>3.2192156881372079E-2</c:v>
                </c:pt>
                <c:pt idx="180">
                  <c:v>2.9664189497511626E-2</c:v>
                </c:pt>
                <c:pt idx="181">
                  <c:v>2.8565989776198317E-2</c:v>
                </c:pt>
                <c:pt idx="182">
                  <c:v>2.7773704291848E-2</c:v>
                </c:pt>
                <c:pt idx="183">
                  <c:v>2.6251750198860009E-2</c:v>
                </c:pt>
                <c:pt idx="184">
                  <c:v>2.5652845240732716E-2</c:v>
                </c:pt>
                <c:pt idx="185">
                  <c:v>2.7499152082866685E-2</c:v>
                </c:pt>
                <c:pt idx="186">
                  <c:v>2.9346862253087469E-2</c:v>
                </c:pt>
                <c:pt idx="187">
                  <c:v>2.9535946186771151E-2</c:v>
                </c:pt>
                <c:pt idx="188">
                  <c:v>3.0373459462622661E-2</c:v>
                </c:pt>
                <c:pt idx="189">
                  <c:v>2.930104873266345E-2</c:v>
                </c:pt>
                <c:pt idx="190">
                  <c:v>2.8288441301638149E-2</c:v>
                </c:pt>
                <c:pt idx="191">
                  <c:v>2.7832957493394778E-2</c:v>
                </c:pt>
                <c:pt idx="192">
                  <c:v>3.0429893038839997E-2</c:v>
                </c:pt>
                <c:pt idx="193">
                  <c:v>3.0004888911529859E-2</c:v>
                </c:pt>
                <c:pt idx="194">
                  <c:v>3.1312755954374848E-2</c:v>
                </c:pt>
                <c:pt idx="195">
                  <c:v>3.4047473914619299E-2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53136"/>
        <c:axId val="341653696"/>
      </c:lineChart>
      <c:catAx>
        <c:axId val="34165313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341653696"/>
        <c:crosses val="autoZero"/>
        <c:auto val="1"/>
        <c:lblAlgn val="ctr"/>
        <c:lblOffset val="100"/>
        <c:tickLblSkip val="12"/>
        <c:noMultiLvlLbl val="0"/>
      </c:catAx>
      <c:valAx>
        <c:axId val="341653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341653136"/>
        <c:crosses val="autoZero"/>
        <c:crossBetween val="between"/>
        <c:majorUnit val="5.000000000000001E-2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9222899577652752"/>
          <c:y val="0.12515988418679685"/>
          <c:w val="0.68674294217596976"/>
          <c:h val="8.9731727903075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Cambria" panose="02040503050406030204" pitchFamily="18" charset="0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pt-BR" sz="1000" cap="all" baseline="0">
                <a:latin typeface="+mj-lt"/>
              </a:rPr>
              <a:t>Gráfico 7. Taxa de juro real </a:t>
            </a:r>
            <a:r>
              <a:rPr lang="pt-BR" sz="1000" i="1" cap="all" baseline="0">
                <a:latin typeface="+mj-lt"/>
              </a:rPr>
              <a:t>ex-ante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pt-BR" sz="800" b="0" i="0" baseline="0">
                <a:effectLst/>
                <a:latin typeface="+mj-lt"/>
              </a:rPr>
              <a:t>(medida pela taxa de juros futura de 1 ano deflacionada pela expectativa de inflação dos próximos 12 meses )</a:t>
            </a:r>
            <a:endParaRPr lang="pt-BR" sz="800" b="0">
              <a:effectLst/>
              <a:latin typeface="+mj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pt-BR" sz="900" i="1">
                <a:latin typeface="+mj-lt"/>
              </a:rPr>
              <a:t> </a:t>
            </a:r>
          </a:p>
        </c:rich>
      </c:tx>
      <c:layout>
        <c:manualLayout>
          <c:xMode val="edge"/>
          <c:yMode val="edge"/>
          <c:x val="0.16405524163792448"/>
          <c:y val="2.8980068342668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8641014803567"/>
          <c:y val="0.17844210375920752"/>
          <c:w val="0.86005520681684178"/>
          <c:h val="0.50766962471424948"/>
        </c:manualLayout>
      </c:layout>
      <c:lineChart>
        <c:grouping val="standard"/>
        <c:varyColors val="0"/>
        <c:ser>
          <c:idx val="1"/>
          <c:order val="0"/>
          <c:tx>
            <c:v>Juro real</c:v>
          </c:tx>
          <c:spPr>
            <a:ln>
              <a:solidFill>
                <a:srgbClr val="005D84"/>
              </a:solidFill>
            </a:ln>
          </c:spPr>
          <c:marker>
            <c:symbol val="none"/>
          </c:marker>
          <c:cat>
            <c:strRef>
              <c:f>'Gráfico 7'!$B$3:$ER$3</c:f>
              <c:strCache>
                <c:ptCount val="147"/>
                <c:pt idx="0">
                  <c:v>jan/07</c:v>
                </c:pt>
                <c:pt idx="1">
                  <c:v>fev/07</c:v>
                </c:pt>
                <c:pt idx="2">
                  <c:v>mar/07</c:v>
                </c:pt>
                <c:pt idx="3">
                  <c:v>abr/07</c:v>
                </c:pt>
                <c:pt idx="4">
                  <c:v>mai/07</c:v>
                </c:pt>
                <c:pt idx="5">
                  <c:v>jun/07</c:v>
                </c:pt>
                <c:pt idx="6">
                  <c:v>jul/07</c:v>
                </c:pt>
                <c:pt idx="7">
                  <c:v>ago/07</c:v>
                </c:pt>
                <c:pt idx="8">
                  <c:v>set/07</c:v>
                </c:pt>
                <c:pt idx="9">
                  <c:v>out/07</c:v>
                </c:pt>
                <c:pt idx="10">
                  <c:v>nov/07</c:v>
                </c:pt>
                <c:pt idx="11">
                  <c:v>dez/07</c:v>
                </c:pt>
                <c:pt idx="12">
                  <c:v>jan/08</c:v>
                </c:pt>
                <c:pt idx="13">
                  <c:v>fev/08</c:v>
                </c:pt>
                <c:pt idx="14">
                  <c:v>mar/08</c:v>
                </c:pt>
                <c:pt idx="15">
                  <c:v>abr/08</c:v>
                </c:pt>
                <c:pt idx="16">
                  <c:v>mai/08</c:v>
                </c:pt>
                <c:pt idx="17">
                  <c:v>jun/08</c:v>
                </c:pt>
                <c:pt idx="18">
                  <c:v>jul/08</c:v>
                </c:pt>
                <c:pt idx="19">
                  <c:v>ago/08</c:v>
                </c:pt>
                <c:pt idx="20">
                  <c:v>set/08</c:v>
                </c:pt>
                <c:pt idx="21">
                  <c:v>out/08</c:v>
                </c:pt>
                <c:pt idx="22">
                  <c:v>nov/08</c:v>
                </c:pt>
                <c:pt idx="23">
                  <c:v>dez/08</c:v>
                </c:pt>
                <c:pt idx="24">
                  <c:v>jan/09</c:v>
                </c:pt>
                <c:pt idx="25">
                  <c:v>fev/09</c:v>
                </c:pt>
                <c:pt idx="26">
                  <c:v>mar/09</c:v>
                </c:pt>
                <c:pt idx="27">
                  <c:v>abr/09</c:v>
                </c:pt>
                <c:pt idx="28">
                  <c:v>mai/09</c:v>
                </c:pt>
                <c:pt idx="29">
                  <c:v>jun/09</c:v>
                </c:pt>
                <c:pt idx="30">
                  <c:v>jul/09</c:v>
                </c:pt>
                <c:pt idx="31">
                  <c:v>ago/09</c:v>
                </c:pt>
                <c:pt idx="32">
                  <c:v>set/09</c:v>
                </c:pt>
                <c:pt idx="33">
                  <c:v>out/09</c:v>
                </c:pt>
                <c:pt idx="34">
                  <c:v>nov/09</c:v>
                </c:pt>
                <c:pt idx="35">
                  <c:v>dez/09</c:v>
                </c:pt>
                <c:pt idx="36">
                  <c:v>jan/10</c:v>
                </c:pt>
                <c:pt idx="37">
                  <c:v>fev/10</c:v>
                </c:pt>
                <c:pt idx="38">
                  <c:v>mar/10</c:v>
                </c:pt>
                <c:pt idx="39">
                  <c:v>abr/10</c:v>
                </c:pt>
                <c:pt idx="40">
                  <c:v>mai/10</c:v>
                </c:pt>
                <c:pt idx="41">
                  <c:v>jun/10</c:v>
                </c:pt>
                <c:pt idx="42">
                  <c:v>jul/10</c:v>
                </c:pt>
                <c:pt idx="43">
                  <c:v>ago/10</c:v>
                </c:pt>
                <c:pt idx="44">
                  <c:v>set/10</c:v>
                </c:pt>
                <c:pt idx="45">
                  <c:v>out/10</c:v>
                </c:pt>
                <c:pt idx="46">
                  <c:v>nov/10</c:v>
                </c:pt>
                <c:pt idx="47">
                  <c:v>dez/10</c:v>
                </c:pt>
                <c:pt idx="48">
                  <c:v>jan/11</c:v>
                </c:pt>
                <c:pt idx="49">
                  <c:v>fev/11</c:v>
                </c:pt>
                <c:pt idx="50">
                  <c:v>mar/11</c:v>
                </c:pt>
                <c:pt idx="51">
                  <c:v>abr/11</c:v>
                </c:pt>
                <c:pt idx="52">
                  <c:v>mai/11</c:v>
                </c:pt>
                <c:pt idx="53">
                  <c:v>jun/11</c:v>
                </c:pt>
                <c:pt idx="54">
                  <c:v>jul/11</c:v>
                </c:pt>
                <c:pt idx="55">
                  <c:v>ago/11</c:v>
                </c:pt>
                <c:pt idx="56">
                  <c:v>set/11</c:v>
                </c:pt>
                <c:pt idx="57">
                  <c:v>out/11</c:v>
                </c:pt>
                <c:pt idx="58">
                  <c:v>nov/11</c:v>
                </c:pt>
                <c:pt idx="59">
                  <c:v>dez/11</c:v>
                </c:pt>
                <c:pt idx="60">
                  <c:v>jan/12</c:v>
                </c:pt>
                <c:pt idx="61">
                  <c:v>fev/12</c:v>
                </c:pt>
                <c:pt idx="62">
                  <c:v>mar/12</c:v>
                </c:pt>
                <c:pt idx="63">
                  <c:v>abr/12</c:v>
                </c:pt>
                <c:pt idx="64">
                  <c:v>mai/12</c:v>
                </c:pt>
                <c:pt idx="65">
                  <c:v>jun/12</c:v>
                </c:pt>
                <c:pt idx="66">
                  <c:v>jul/12</c:v>
                </c:pt>
                <c:pt idx="67">
                  <c:v>ago/12</c:v>
                </c:pt>
                <c:pt idx="68">
                  <c:v>set/12</c:v>
                </c:pt>
                <c:pt idx="69">
                  <c:v>out/12</c:v>
                </c:pt>
                <c:pt idx="70">
                  <c:v>nov/12</c:v>
                </c:pt>
                <c:pt idx="71">
                  <c:v>dez/12</c:v>
                </c:pt>
                <c:pt idx="72">
                  <c:v>jan/13</c:v>
                </c:pt>
                <c:pt idx="73">
                  <c:v>fev/13</c:v>
                </c:pt>
                <c:pt idx="74">
                  <c:v>mar/13</c:v>
                </c:pt>
                <c:pt idx="75">
                  <c:v>abr/13</c:v>
                </c:pt>
                <c:pt idx="76">
                  <c:v>mai/13</c:v>
                </c:pt>
                <c:pt idx="77">
                  <c:v>jun/13</c:v>
                </c:pt>
                <c:pt idx="78">
                  <c:v>jul/13</c:v>
                </c:pt>
                <c:pt idx="79">
                  <c:v>ago/13</c:v>
                </c:pt>
                <c:pt idx="80">
                  <c:v>set/13</c:v>
                </c:pt>
                <c:pt idx="81">
                  <c:v>out/13</c:v>
                </c:pt>
                <c:pt idx="82">
                  <c:v>nov/13</c:v>
                </c:pt>
                <c:pt idx="83">
                  <c:v>dez/13</c:v>
                </c:pt>
                <c:pt idx="84">
                  <c:v>jan/14</c:v>
                </c:pt>
                <c:pt idx="85">
                  <c:v>fev/14</c:v>
                </c:pt>
                <c:pt idx="86">
                  <c:v>mar/14</c:v>
                </c:pt>
                <c:pt idx="87">
                  <c:v>abr/14</c:v>
                </c:pt>
                <c:pt idx="88">
                  <c:v>mai/14</c:v>
                </c:pt>
                <c:pt idx="89">
                  <c:v>jun/14</c:v>
                </c:pt>
                <c:pt idx="90">
                  <c:v>jul/14</c:v>
                </c:pt>
                <c:pt idx="91">
                  <c:v>ago/14</c:v>
                </c:pt>
                <c:pt idx="92">
                  <c:v>set/14</c:v>
                </c:pt>
                <c:pt idx="93">
                  <c:v>out/14</c:v>
                </c:pt>
                <c:pt idx="94">
                  <c:v>nov/14</c:v>
                </c:pt>
                <c:pt idx="95">
                  <c:v>dez/14</c:v>
                </c:pt>
                <c:pt idx="96">
                  <c:v>jan/15</c:v>
                </c:pt>
                <c:pt idx="97">
                  <c:v>fev/15</c:v>
                </c:pt>
                <c:pt idx="98">
                  <c:v>mar/15</c:v>
                </c:pt>
                <c:pt idx="99">
                  <c:v>abr/15</c:v>
                </c:pt>
                <c:pt idx="100">
                  <c:v>mai/15</c:v>
                </c:pt>
                <c:pt idx="101">
                  <c:v>jun/15</c:v>
                </c:pt>
                <c:pt idx="102">
                  <c:v>jul/15</c:v>
                </c:pt>
                <c:pt idx="103">
                  <c:v>ago/15</c:v>
                </c:pt>
                <c:pt idx="104">
                  <c:v>set/15</c:v>
                </c:pt>
                <c:pt idx="105">
                  <c:v>out/15</c:v>
                </c:pt>
                <c:pt idx="106">
                  <c:v>nov/15</c:v>
                </c:pt>
                <c:pt idx="107">
                  <c:v>dez/15</c:v>
                </c:pt>
                <c:pt idx="108">
                  <c:v>jan/16</c:v>
                </c:pt>
                <c:pt idx="109">
                  <c:v>fev/16</c:v>
                </c:pt>
                <c:pt idx="110">
                  <c:v>mar/16</c:v>
                </c:pt>
                <c:pt idx="111">
                  <c:v>abr/16</c:v>
                </c:pt>
                <c:pt idx="112">
                  <c:v>mai/16</c:v>
                </c:pt>
                <c:pt idx="113">
                  <c:v>jun/16</c:v>
                </c:pt>
                <c:pt idx="114">
                  <c:v>jul/16</c:v>
                </c:pt>
                <c:pt idx="115">
                  <c:v>ago/16</c:v>
                </c:pt>
                <c:pt idx="116">
                  <c:v>set/16</c:v>
                </c:pt>
                <c:pt idx="117">
                  <c:v>out/16</c:v>
                </c:pt>
                <c:pt idx="118">
                  <c:v>nov/16</c:v>
                </c:pt>
                <c:pt idx="119">
                  <c:v>dez/16</c:v>
                </c:pt>
                <c:pt idx="120">
                  <c:v>jan/17</c:v>
                </c:pt>
                <c:pt idx="121">
                  <c:v>fev/17</c:v>
                </c:pt>
                <c:pt idx="122">
                  <c:v>mar/17</c:v>
                </c:pt>
                <c:pt idx="123">
                  <c:v>abr/17</c:v>
                </c:pt>
                <c:pt idx="124">
                  <c:v>mai/17</c:v>
                </c:pt>
                <c:pt idx="125">
                  <c:v>jun/17</c:v>
                </c:pt>
                <c:pt idx="126">
                  <c:v>jul/17</c:v>
                </c:pt>
                <c:pt idx="127">
                  <c:v>ago/17</c:v>
                </c:pt>
                <c:pt idx="128">
                  <c:v>set/17</c:v>
                </c:pt>
                <c:pt idx="129">
                  <c:v>out/17</c:v>
                </c:pt>
                <c:pt idx="130">
                  <c:v>nov/17</c:v>
                </c:pt>
                <c:pt idx="131">
                  <c:v>dez/17</c:v>
                </c:pt>
                <c:pt idx="132">
                  <c:v>jan/18</c:v>
                </c:pt>
                <c:pt idx="133">
                  <c:v>fev/18</c:v>
                </c:pt>
                <c:pt idx="134">
                  <c:v>mar/18</c:v>
                </c:pt>
                <c:pt idx="135">
                  <c:v>abr/18</c:v>
                </c:pt>
                <c:pt idx="136">
                  <c:v>mai/18</c:v>
                </c:pt>
                <c:pt idx="137">
                  <c:v>jun/18</c:v>
                </c:pt>
                <c:pt idx="138">
                  <c:v>jul/18</c:v>
                </c:pt>
                <c:pt idx="139">
                  <c:v>ago/18</c:v>
                </c:pt>
                <c:pt idx="140">
                  <c:v>set/18</c:v>
                </c:pt>
                <c:pt idx="141">
                  <c:v>out/18</c:v>
                </c:pt>
                <c:pt idx="142">
                  <c:v>nov/18</c:v>
                </c:pt>
                <c:pt idx="143">
                  <c:v>dez/18</c:v>
                </c:pt>
                <c:pt idx="144">
                  <c:v>jan/19</c:v>
                </c:pt>
                <c:pt idx="145">
                  <c:v>fev/19</c:v>
                </c:pt>
                <c:pt idx="146">
                  <c:v>mar/19</c:v>
                </c:pt>
              </c:strCache>
            </c:strRef>
          </c:cat>
          <c:val>
            <c:numRef>
              <c:f>'Gráfico 7'!$B$4:$ER$4</c:f>
              <c:numCache>
                <c:formatCode>0.0%</c:formatCode>
                <c:ptCount val="147"/>
                <c:pt idx="0">
                  <c:v>8.054046256671632E-2</c:v>
                </c:pt>
                <c:pt idx="1">
                  <c:v>7.9314476443151261E-2</c:v>
                </c:pt>
                <c:pt idx="2">
                  <c:v>7.8138418128603782E-2</c:v>
                </c:pt>
                <c:pt idx="3">
                  <c:v>7.4306782098425783E-2</c:v>
                </c:pt>
                <c:pt idx="4">
                  <c:v>7.2979742496814382E-2</c:v>
                </c:pt>
                <c:pt idx="5">
                  <c:v>7.061910722138709E-2</c:v>
                </c:pt>
                <c:pt idx="6">
                  <c:v>7.1601685985247521E-2</c:v>
                </c:pt>
                <c:pt idx="7">
                  <c:v>7.4326364887084218E-2</c:v>
                </c:pt>
                <c:pt idx="8">
                  <c:v>7.1389076299516407E-2</c:v>
                </c:pt>
                <c:pt idx="9">
                  <c:v>7.2630898132176602E-2</c:v>
                </c:pt>
                <c:pt idx="10">
                  <c:v>7.4789308933301157E-2</c:v>
                </c:pt>
                <c:pt idx="11">
                  <c:v>7.6022605597622528E-2</c:v>
                </c:pt>
                <c:pt idx="12">
                  <c:v>7.4662773213624245E-2</c:v>
                </c:pt>
                <c:pt idx="13">
                  <c:v>7.3426820526799386E-2</c:v>
                </c:pt>
                <c:pt idx="14">
                  <c:v>8.0228718228919638E-2</c:v>
                </c:pt>
                <c:pt idx="15">
                  <c:v>8.4283114644191137E-2</c:v>
                </c:pt>
                <c:pt idx="16">
                  <c:v>8.6944056879646903E-2</c:v>
                </c:pt>
                <c:pt idx="17">
                  <c:v>8.9481199428843583E-2</c:v>
                </c:pt>
                <c:pt idx="18">
                  <c:v>8.8259811001526911E-2</c:v>
                </c:pt>
                <c:pt idx="19">
                  <c:v>8.8575694507284197E-2</c:v>
                </c:pt>
                <c:pt idx="20">
                  <c:v>8.8396022481625591E-2</c:v>
                </c:pt>
                <c:pt idx="21">
                  <c:v>9.6482997780432234E-2</c:v>
                </c:pt>
                <c:pt idx="22">
                  <c:v>8.5750883601774186E-2</c:v>
                </c:pt>
                <c:pt idx="23">
                  <c:v>6.675254612418513E-2</c:v>
                </c:pt>
                <c:pt idx="24">
                  <c:v>5.9921267350469209E-2</c:v>
                </c:pt>
                <c:pt idx="25">
                  <c:v>5.6778014839346636E-2</c:v>
                </c:pt>
                <c:pt idx="26">
                  <c:v>5.2599926787177509E-2</c:v>
                </c:pt>
                <c:pt idx="27">
                  <c:v>5.4905179489394662E-2</c:v>
                </c:pt>
                <c:pt idx="28">
                  <c:v>5.0734909019272356E-2</c:v>
                </c:pt>
                <c:pt idx="29">
                  <c:v>4.98462186258537E-2</c:v>
                </c:pt>
                <c:pt idx="30">
                  <c:v>4.9013260937663228E-2</c:v>
                </c:pt>
                <c:pt idx="31">
                  <c:v>4.9505041120716742E-2</c:v>
                </c:pt>
                <c:pt idx="32">
                  <c:v>5.2866215826943508E-2</c:v>
                </c:pt>
                <c:pt idx="33">
                  <c:v>5.4321474432408534E-2</c:v>
                </c:pt>
                <c:pt idx="34">
                  <c:v>5.5188505229469165E-2</c:v>
                </c:pt>
                <c:pt idx="35">
                  <c:v>5.7898586055582735E-2</c:v>
                </c:pt>
                <c:pt idx="36">
                  <c:v>5.6730125322874025E-2</c:v>
                </c:pt>
                <c:pt idx="37">
                  <c:v>5.9493186504815165E-2</c:v>
                </c:pt>
                <c:pt idx="38">
                  <c:v>6.0183298542094699E-2</c:v>
                </c:pt>
                <c:pt idx="39">
                  <c:v>6.6470551716563131E-2</c:v>
                </c:pt>
                <c:pt idx="40">
                  <c:v>6.4187255231570317E-2</c:v>
                </c:pt>
                <c:pt idx="41">
                  <c:v>6.737126213768696E-2</c:v>
                </c:pt>
                <c:pt idx="42">
                  <c:v>5.8978400568132638E-2</c:v>
                </c:pt>
                <c:pt idx="43">
                  <c:v>5.7344569223581443E-2</c:v>
                </c:pt>
                <c:pt idx="44">
                  <c:v>5.8082042923118804E-2</c:v>
                </c:pt>
                <c:pt idx="45">
                  <c:v>5.6697357543969762E-2</c:v>
                </c:pt>
                <c:pt idx="46">
                  <c:v>6.3340679382931642E-2</c:v>
                </c:pt>
                <c:pt idx="47">
                  <c:v>6.3074250869499027E-2</c:v>
                </c:pt>
                <c:pt idx="48">
                  <c:v>6.6277709790604433E-2</c:v>
                </c:pt>
                <c:pt idx="49">
                  <c:v>6.790316615936054E-2</c:v>
                </c:pt>
                <c:pt idx="50">
                  <c:v>6.5361780573101491E-2</c:v>
                </c:pt>
                <c:pt idx="51">
                  <c:v>6.7701466299093127E-2</c:v>
                </c:pt>
                <c:pt idx="52">
                  <c:v>6.9188913523582363E-2</c:v>
                </c:pt>
                <c:pt idx="53">
                  <c:v>7.1614960858219723E-2</c:v>
                </c:pt>
                <c:pt idx="54">
                  <c:v>6.8773309825727269E-2</c:v>
                </c:pt>
                <c:pt idx="55">
                  <c:v>5.4730922105124202E-2</c:v>
                </c:pt>
                <c:pt idx="56">
                  <c:v>4.4812851579403068E-2</c:v>
                </c:pt>
                <c:pt idx="57">
                  <c:v>4.4206079089983419E-2</c:v>
                </c:pt>
                <c:pt idx="58">
                  <c:v>3.8825708236430945E-2</c:v>
                </c:pt>
                <c:pt idx="59">
                  <c:v>4.4171371637329981E-2</c:v>
                </c:pt>
                <c:pt idx="60">
                  <c:v>4.0244123511994578E-2</c:v>
                </c:pt>
                <c:pt idx="61">
                  <c:v>3.7466828588134771E-2</c:v>
                </c:pt>
                <c:pt idx="62">
                  <c:v>3.3383915022761723E-2</c:v>
                </c:pt>
                <c:pt idx="63">
                  <c:v>2.6712727996474284E-2</c:v>
                </c:pt>
                <c:pt idx="64">
                  <c:v>2.2632229500712642E-2</c:v>
                </c:pt>
                <c:pt idx="65">
                  <c:v>1.9746509048508498E-2</c:v>
                </c:pt>
                <c:pt idx="66">
                  <c:v>1.8358819728623743E-2</c:v>
                </c:pt>
                <c:pt idx="67">
                  <c:v>1.806958519842361E-2</c:v>
                </c:pt>
                <c:pt idx="68">
                  <c:v>1.779288483966468E-2</c:v>
                </c:pt>
                <c:pt idx="69">
                  <c:v>1.6887203137795792E-2</c:v>
                </c:pt>
                <c:pt idx="70">
                  <c:v>1.7150233003995652E-2</c:v>
                </c:pt>
                <c:pt idx="71">
                  <c:v>1.5727951005394258E-2</c:v>
                </c:pt>
                <c:pt idx="72">
                  <c:v>1.616146826917686E-2</c:v>
                </c:pt>
                <c:pt idx="73">
                  <c:v>2.0900330005210632E-2</c:v>
                </c:pt>
                <c:pt idx="74">
                  <c:v>2.2192333557498056E-2</c:v>
                </c:pt>
                <c:pt idx="75">
                  <c:v>2.3350559862187925E-2</c:v>
                </c:pt>
                <c:pt idx="76">
                  <c:v>2.8821444994454826E-2</c:v>
                </c:pt>
                <c:pt idx="77">
                  <c:v>3.5017835347103343E-2</c:v>
                </c:pt>
                <c:pt idx="78">
                  <c:v>3.3275510539642728E-2</c:v>
                </c:pt>
                <c:pt idx="79">
                  <c:v>3.9501556563724893E-2</c:v>
                </c:pt>
                <c:pt idx="80">
                  <c:v>3.6887010819830923E-2</c:v>
                </c:pt>
                <c:pt idx="81">
                  <c:v>4.0331746656054435E-2</c:v>
                </c:pt>
                <c:pt idx="82">
                  <c:v>4.2127976330691874E-2</c:v>
                </c:pt>
                <c:pt idx="83">
                  <c:v>4.2719728404375656E-2</c:v>
                </c:pt>
                <c:pt idx="84">
                  <c:v>5.4547014045244868E-2</c:v>
                </c:pt>
                <c:pt idx="85">
                  <c:v>4.8374934017042515E-2</c:v>
                </c:pt>
                <c:pt idx="86">
                  <c:v>4.8651166478365093E-2</c:v>
                </c:pt>
                <c:pt idx="87">
                  <c:v>4.9179400913190285E-2</c:v>
                </c:pt>
                <c:pt idx="88">
                  <c:v>4.8197967490632543E-2</c:v>
                </c:pt>
                <c:pt idx="89">
                  <c:v>4.6265896826295227E-2</c:v>
                </c:pt>
                <c:pt idx="90">
                  <c:v>4.6629213483146081E-2</c:v>
                </c:pt>
                <c:pt idx="91">
                  <c:v>4.6054578554197478E-2</c:v>
                </c:pt>
                <c:pt idx="92">
                  <c:v>5.1566054841854836E-2</c:v>
                </c:pt>
                <c:pt idx="93">
                  <c:v>5.4453381725440231E-2</c:v>
                </c:pt>
                <c:pt idx="94">
                  <c:v>5.5834131500366313E-2</c:v>
                </c:pt>
                <c:pt idx="95">
                  <c:v>5.9309968541931157E-2</c:v>
                </c:pt>
                <c:pt idx="96">
                  <c:v>5.7333345241497469E-2</c:v>
                </c:pt>
                <c:pt idx="97">
                  <c:v>6.1125943848817421E-2</c:v>
                </c:pt>
                <c:pt idx="98">
                  <c:v>6.5983737755298089E-2</c:v>
                </c:pt>
                <c:pt idx="99">
                  <c:v>7.1605333986962005E-2</c:v>
                </c:pt>
                <c:pt idx="100">
                  <c:v>7.316198840615229E-2</c:v>
                </c:pt>
                <c:pt idx="101">
                  <c:v>7.7413851161746594E-2</c:v>
                </c:pt>
                <c:pt idx="102">
                  <c:v>7.6428462843737055E-2</c:v>
                </c:pt>
                <c:pt idx="103">
                  <c:v>8.2514230088016838E-2</c:v>
                </c:pt>
                <c:pt idx="104">
                  <c:v>9.1610813728577156E-2</c:v>
                </c:pt>
                <c:pt idx="105">
                  <c:v>8.4978060356407203E-2</c:v>
                </c:pt>
                <c:pt idx="106">
                  <c:v>8.3624819138325979E-2</c:v>
                </c:pt>
                <c:pt idx="107">
                  <c:v>8.3236296567023471E-2</c:v>
                </c:pt>
                <c:pt idx="108">
                  <c:v>7.1829510159787224E-2</c:v>
                </c:pt>
                <c:pt idx="109">
                  <c:v>6.8855285193577087E-2</c:v>
                </c:pt>
                <c:pt idx="110">
                  <c:v>6.7205469875614821E-2</c:v>
                </c:pt>
                <c:pt idx="111">
                  <c:v>6.462305178777128E-2</c:v>
                </c:pt>
                <c:pt idx="112">
                  <c:v>6.7165351855926092E-2</c:v>
                </c:pt>
                <c:pt idx="113">
                  <c:v>7.0163619277294531E-2</c:v>
                </c:pt>
                <c:pt idx="114">
                  <c:v>7.1391901142054293E-2</c:v>
                </c:pt>
                <c:pt idx="115">
                  <c:v>7.3196084659139959E-2</c:v>
                </c:pt>
                <c:pt idx="116">
                  <c:v>6.925611456089209E-2</c:v>
                </c:pt>
                <c:pt idx="117">
                  <c:v>7.0162161647604249E-2</c:v>
                </c:pt>
                <c:pt idx="118">
                  <c:v>6.8911791191983873E-2</c:v>
                </c:pt>
                <c:pt idx="119">
                  <c:v>6.414117326429114E-2</c:v>
                </c:pt>
                <c:pt idx="120">
                  <c:v>5.7510647710417029E-2</c:v>
                </c:pt>
                <c:pt idx="121">
                  <c:v>5.295566502463056E-2</c:v>
                </c:pt>
                <c:pt idx="122">
                  <c:v>4.8836571086421587E-2</c:v>
                </c:pt>
                <c:pt idx="123">
                  <c:v>4.5266177876952307E-2</c:v>
                </c:pt>
                <c:pt idx="124">
                  <c:v>4.3272363904939715E-2</c:v>
                </c:pt>
                <c:pt idx="125">
                  <c:v>4.1592185903983614E-2</c:v>
                </c:pt>
                <c:pt idx="126">
                  <c:v>3.4088369823470188E-2</c:v>
                </c:pt>
                <c:pt idx="127">
                  <c:v>3.024384962606419E-2</c:v>
                </c:pt>
                <c:pt idx="128">
                  <c:v>2.9287416404027766E-2</c:v>
                </c:pt>
                <c:pt idx="129">
                  <c:v>2.9683123730023464E-2</c:v>
                </c:pt>
                <c:pt idx="130">
                  <c:v>2.8618112790446348E-2</c:v>
                </c:pt>
                <c:pt idx="131">
                  <c:v>2.8231626349517924E-2</c:v>
                </c:pt>
                <c:pt idx="132">
                  <c:v>2.7891789821529178E-2</c:v>
                </c:pt>
                <c:pt idx="133">
                  <c:v>2.5459439539839535E-2</c:v>
                </c:pt>
                <c:pt idx="134">
                  <c:v>2.2234536578216835E-2</c:v>
                </c:pt>
                <c:pt idx="135">
                  <c:v>2.2341613428765061E-2</c:v>
                </c:pt>
                <c:pt idx="136">
                  <c:v>2.8780561355734147E-2</c:v>
                </c:pt>
                <c:pt idx="137">
                  <c:v>3.1165274544707744E-2</c:v>
                </c:pt>
                <c:pt idx="138">
                  <c:v>3.4704736046944573E-2</c:v>
                </c:pt>
                <c:pt idx="139">
                  <c:v>4.3188630599283018E-2</c:v>
                </c:pt>
                <c:pt idx="140">
                  <c:v>3.8380146210080568E-2</c:v>
                </c:pt>
                <c:pt idx="141">
                  <c:v>2.8882128745760349E-2</c:v>
                </c:pt>
                <c:pt idx="142">
                  <c:v>3.0279084110708565E-2</c:v>
                </c:pt>
                <c:pt idx="143">
                  <c:v>2.6100356351728582E-2</c:v>
                </c:pt>
                <c:pt idx="144">
                  <c:v>2.315296338702777E-2</c:v>
                </c:pt>
                <c:pt idx="145">
                  <c:v>2.4689101978398131E-2</c:v>
                </c:pt>
                <c:pt idx="146">
                  <c:v>2.5150100742150849E-2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56496"/>
        <c:axId val="341657056"/>
      </c:lineChart>
      <c:catAx>
        <c:axId val="341656496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341657056"/>
        <c:crosses val="autoZero"/>
        <c:auto val="1"/>
        <c:lblAlgn val="ctr"/>
        <c:lblOffset val="100"/>
        <c:tickLblSkip val="6"/>
        <c:noMultiLvlLbl val="0"/>
      </c:catAx>
      <c:valAx>
        <c:axId val="341657056"/>
        <c:scaling>
          <c:orientation val="minMax"/>
          <c:min val="1.0000000000000002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341656496"/>
        <c:crosses val="autoZero"/>
        <c:crossBetween val="between"/>
        <c:majorUnit val="3.0000000000000006E-2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23410825769"/>
          <c:y val="0.17402546296296295"/>
          <c:w val="0.86633281196386958"/>
          <c:h val="0.59144083918982071"/>
        </c:manualLayout>
      </c:layout>
      <c:lineChart>
        <c:grouping val="standard"/>
        <c:varyColors val="0"/>
        <c:ser>
          <c:idx val="0"/>
          <c:order val="0"/>
          <c:tx>
            <c:v>Janeiro de 2019</c:v>
          </c:tx>
          <c:spPr>
            <a:ln w="22225" cap="rnd">
              <a:solidFill>
                <a:srgbClr val="005D84"/>
              </a:solidFill>
              <a:round/>
            </a:ln>
            <a:effectLst/>
          </c:spPr>
          <c:marker>
            <c:symbol val="none"/>
          </c:marker>
          <c:cat>
            <c:numRef>
              <c:f>'Gráfico 8'!$B$3:$T$3</c:f>
              <c:numCache>
                <c:formatCode>#,##0.0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8'!$B$4:$T$4</c:f>
              <c:numCache>
                <c:formatCode>0.0</c:formatCode>
                <c:ptCount val="19"/>
                <c:pt idx="0">
                  <c:v>2.3652000000000002</c:v>
                </c:pt>
                <c:pt idx="1">
                  <c:v>2.8193000000000001</c:v>
                </c:pt>
                <c:pt idx="2">
                  <c:v>3.2174999999999998</c:v>
                </c:pt>
                <c:pt idx="3">
                  <c:v>3.5211999999999999</c:v>
                </c:pt>
                <c:pt idx="4">
                  <c:v>3.7431999999999999</c:v>
                </c:pt>
                <c:pt idx="5">
                  <c:v>3.9047999999999998</c:v>
                </c:pt>
                <c:pt idx="6">
                  <c:v>4.024</c:v>
                </c:pt>
                <c:pt idx="7">
                  <c:v>4.1140999999999996</c:v>
                </c:pt>
                <c:pt idx="8">
                  <c:v>4.1840000000000002</c:v>
                </c:pt>
                <c:pt idx="9">
                  <c:v>4.2397</c:v>
                </c:pt>
                <c:pt idx="10">
                  <c:v>4.2850999999999999</c:v>
                </c:pt>
                <c:pt idx="11">
                  <c:v>4.3228</c:v>
                </c:pt>
                <c:pt idx="12">
                  <c:v>4.3548</c:v>
                </c:pt>
                <c:pt idx="13">
                  <c:v>4.3822999999999999</c:v>
                </c:pt>
                <c:pt idx="14">
                  <c:v>4.4062000000000001</c:v>
                </c:pt>
                <c:pt idx="15">
                  <c:v>4.4272</c:v>
                </c:pt>
                <c:pt idx="16">
                  <c:v>4.4459</c:v>
                </c:pt>
                <c:pt idx="17">
                  <c:v>4.4625000000000004</c:v>
                </c:pt>
                <c:pt idx="18">
                  <c:v>4.4775</c:v>
                </c:pt>
              </c:numCache>
            </c:numRef>
          </c:val>
          <c:smooth val="0"/>
        </c:ser>
        <c:ser>
          <c:idx val="1"/>
          <c:order val="1"/>
          <c:tx>
            <c:v>Abril de 2019</c:v>
          </c:tx>
          <c:spPr>
            <a:ln w="2222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8'!$B$3:$T$3</c:f>
              <c:numCache>
                <c:formatCode>#,##0.0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8'!$B$5:$T$5</c:f>
              <c:numCache>
                <c:formatCode>0.0</c:formatCode>
                <c:ptCount val="19"/>
                <c:pt idx="0">
                  <c:v>2.1779000000000002</c:v>
                </c:pt>
                <c:pt idx="1">
                  <c:v>2.8277999999999999</c:v>
                </c:pt>
                <c:pt idx="2">
                  <c:v>3.2320000000000002</c:v>
                </c:pt>
                <c:pt idx="3">
                  <c:v>3.4965000000000002</c:v>
                </c:pt>
                <c:pt idx="4">
                  <c:v>3.6781999999999999</c:v>
                </c:pt>
                <c:pt idx="5">
                  <c:v>3.8089</c:v>
                </c:pt>
                <c:pt idx="6">
                  <c:v>3.9068000000000001</c:v>
                </c:pt>
                <c:pt idx="7">
                  <c:v>3.9828000000000001</c:v>
                </c:pt>
                <c:pt idx="8">
                  <c:v>4.0434000000000001</c:v>
                </c:pt>
                <c:pt idx="9">
                  <c:v>4.093</c:v>
                </c:pt>
                <c:pt idx="10">
                  <c:v>4.1345000000000001</c:v>
                </c:pt>
                <c:pt idx="11">
                  <c:v>4.1698000000000004</c:v>
                </c:pt>
                <c:pt idx="12">
                  <c:v>4.2004000000000001</c:v>
                </c:pt>
                <c:pt idx="13">
                  <c:v>4.2271000000000001</c:v>
                </c:pt>
                <c:pt idx="14">
                  <c:v>4.2507000000000001</c:v>
                </c:pt>
                <c:pt idx="15">
                  <c:v>4.2718999999999996</c:v>
                </c:pt>
                <c:pt idx="16">
                  <c:v>4.2908999999999997</c:v>
                </c:pt>
                <c:pt idx="17">
                  <c:v>4.3082000000000003</c:v>
                </c:pt>
                <c:pt idx="18">
                  <c:v>4.3240999999999996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59856"/>
        <c:axId val="341660416"/>
      </c:lineChart>
      <c:catAx>
        <c:axId val="34165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800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Anos</a:t>
                </a:r>
              </a:p>
            </c:rich>
          </c:tx>
          <c:layout>
            <c:manualLayout>
              <c:xMode val="edge"/>
              <c:yMode val="edge"/>
              <c:x val="0.51851057667027611"/>
              <c:y val="0.850020832047404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1660416"/>
        <c:crosses val="autoZero"/>
        <c:auto val="1"/>
        <c:lblAlgn val="ctr"/>
        <c:lblOffset val="100"/>
        <c:noMultiLvlLbl val="0"/>
      </c:catAx>
      <c:valAx>
        <c:axId val="341660416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800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Taxa % a.a.</a:t>
                </a:r>
              </a:p>
            </c:rich>
          </c:tx>
          <c:layout>
            <c:manualLayout>
              <c:xMode val="edge"/>
              <c:yMode val="edge"/>
              <c:x val="3.4695881403612974E-2"/>
              <c:y val="0.369298196312064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165985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579794036781055"/>
          <c:y val="0.88623056777800313"/>
          <c:w val="0.71053401139611139"/>
          <c:h val="6.8850192227992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j-lt"/>
              </a:defRPr>
            </a:pPr>
            <a:r>
              <a:rPr lang="pt-BR" sz="1000" b="1" i="0" baseline="0">
                <a:effectLst/>
                <a:latin typeface="+mj-lt"/>
              </a:rPr>
              <a:t>GRÁFICO 9. RECEITAS LÍQUIDAS DO GOVERNO CENTRAL E IBC-BR ACUMUL. EM 12 MESES (VAR.% REAL)</a:t>
            </a:r>
            <a:endParaRPr lang="pt-BR" sz="1000">
              <a:effectLst/>
              <a:latin typeface="+mj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002190334165639E-2"/>
          <c:y val="0.11654015843126163"/>
          <c:w val="0.90627941157510683"/>
          <c:h val="0.672797002032825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9'!$E$5</c:f>
              <c:strCache>
                <c:ptCount val="1"/>
                <c:pt idx="0">
                  <c:v>Receita líquida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9'!$A$31:$A$199</c:f>
              <c:numCache>
                <c:formatCode>mmm\-yy</c:formatCode>
                <c:ptCount val="169"/>
                <c:pt idx="0">
                  <c:v>38384</c:v>
                </c:pt>
                <c:pt idx="1">
                  <c:v>38412</c:v>
                </c:pt>
                <c:pt idx="2">
                  <c:v>38443</c:v>
                </c:pt>
                <c:pt idx="3">
                  <c:v>38473</c:v>
                </c:pt>
                <c:pt idx="4">
                  <c:v>38504</c:v>
                </c:pt>
                <c:pt idx="5">
                  <c:v>38534</c:v>
                </c:pt>
                <c:pt idx="6">
                  <c:v>38565</c:v>
                </c:pt>
                <c:pt idx="7">
                  <c:v>38596</c:v>
                </c:pt>
                <c:pt idx="8">
                  <c:v>38626</c:v>
                </c:pt>
                <c:pt idx="9">
                  <c:v>38657</c:v>
                </c:pt>
                <c:pt idx="10">
                  <c:v>38687</c:v>
                </c:pt>
                <c:pt idx="11">
                  <c:v>38718</c:v>
                </c:pt>
                <c:pt idx="12">
                  <c:v>38749</c:v>
                </c:pt>
                <c:pt idx="13">
                  <c:v>38777</c:v>
                </c:pt>
                <c:pt idx="14">
                  <c:v>38808</c:v>
                </c:pt>
                <c:pt idx="15">
                  <c:v>38838</c:v>
                </c:pt>
                <c:pt idx="16">
                  <c:v>38869</c:v>
                </c:pt>
                <c:pt idx="17">
                  <c:v>38899</c:v>
                </c:pt>
                <c:pt idx="18">
                  <c:v>38930</c:v>
                </c:pt>
                <c:pt idx="19">
                  <c:v>38961</c:v>
                </c:pt>
                <c:pt idx="20">
                  <c:v>38991</c:v>
                </c:pt>
                <c:pt idx="21">
                  <c:v>39022</c:v>
                </c:pt>
                <c:pt idx="22">
                  <c:v>39052</c:v>
                </c:pt>
                <c:pt idx="23">
                  <c:v>39083</c:v>
                </c:pt>
                <c:pt idx="24">
                  <c:v>39114</c:v>
                </c:pt>
                <c:pt idx="25">
                  <c:v>39142</c:v>
                </c:pt>
                <c:pt idx="26">
                  <c:v>39173</c:v>
                </c:pt>
                <c:pt idx="27">
                  <c:v>39203</c:v>
                </c:pt>
                <c:pt idx="28">
                  <c:v>39234</c:v>
                </c:pt>
                <c:pt idx="29">
                  <c:v>39264</c:v>
                </c:pt>
                <c:pt idx="30">
                  <c:v>39295</c:v>
                </c:pt>
                <c:pt idx="31">
                  <c:v>39326</c:v>
                </c:pt>
                <c:pt idx="32">
                  <c:v>39356</c:v>
                </c:pt>
                <c:pt idx="33">
                  <c:v>39387</c:v>
                </c:pt>
                <c:pt idx="34">
                  <c:v>39417</c:v>
                </c:pt>
                <c:pt idx="35">
                  <c:v>39448</c:v>
                </c:pt>
                <c:pt idx="36">
                  <c:v>39479</c:v>
                </c:pt>
                <c:pt idx="37">
                  <c:v>39508</c:v>
                </c:pt>
                <c:pt idx="38">
                  <c:v>39539</c:v>
                </c:pt>
                <c:pt idx="39">
                  <c:v>39569</c:v>
                </c:pt>
                <c:pt idx="40">
                  <c:v>39600</c:v>
                </c:pt>
                <c:pt idx="41">
                  <c:v>39630</c:v>
                </c:pt>
                <c:pt idx="42">
                  <c:v>39661</c:v>
                </c:pt>
                <c:pt idx="43">
                  <c:v>39692</c:v>
                </c:pt>
                <c:pt idx="44">
                  <c:v>39722</c:v>
                </c:pt>
                <c:pt idx="45">
                  <c:v>39753</c:v>
                </c:pt>
                <c:pt idx="46">
                  <c:v>39783</c:v>
                </c:pt>
                <c:pt idx="47">
                  <c:v>39814</c:v>
                </c:pt>
                <c:pt idx="48">
                  <c:v>39845</c:v>
                </c:pt>
                <c:pt idx="49">
                  <c:v>39873</c:v>
                </c:pt>
                <c:pt idx="50">
                  <c:v>39904</c:v>
                </c:pt>
                <c:pt idx="51">
                  <c:v>39934</c:v>
                </c:pt>
                <c:pt idx="52">
                  <c:v>39965</c:v>
                </c:pt>
                <c:pt idx="53">
                  <c:v>39995</c:v>
                </c:pt>
                <c:pt idx="54">
                  <c:v>40026</c:v>
                </c:pt>
                <c:pt idx="55">
                  <c:v>40057</c:v>
                </c:pt>
                <c:pt idx="56">
                  <c:v>40087</c:v>
                </c:pt>
                <c:pt idx="57">
                  <c:v>40118</c:v>
                </c:pt>
                <c:pt idx="58">
                  <c:v>40148</c:v>
                </c:pt>
                <c:pt idx="59">
                  <c:v>40179</c:v>
                </c:pt>
                <c:pt idx="60">
                  <c:v>40210</c:v>
                </c:pt>
                <c:pt idx="61">
                  <c:v>40238</c:v>
                </c:pt>
                <c:pt idx="62">
                  <c:v>40269</c:v>
                </c:pt>
                <c:pt idx="63">
                  <c:v>40299</c:v>
                </c:pt>
                <c:pt idx="64">
                  <c:v>40330</c:v>
                </c:pt>
                <c:pt idx="65">
                  <c:v>40360</c:v>
                </c:pt>
                <c:pt idx="66">
                  <c:v>40391</c:v>
                </c:pt>
                <c:pt idx="67">
                  <c:v>40422</c:v>
                </c:pt>
                <c:pt idx="68">
                  <c:v>40452</c:v>
                </c:pt>
                <c:pt idx="69">
                  <c:v>40483</c:v>
                </c:pt>
                <c:pt idx="70">
                  <c:v>40513</c:v>
                </c:pt>
                <c:pt idx="71">
                  <c:v>40544</c:v>
                </c:pt>
                <c:pt idx="72">
                  <c:v>40575</c:v>
                </c:pt>
                <c:pt idx="73">
                  <c:v>40603</c:v>
                </c:pt>
                <c:pt idx="74">
                  <c:v>40634</c:v>
                </c:pt>
                <c:pt idx="75">
                  <c:v>40664</c:v>
                </c:pt>
                <c:pt idx="76">
                  <c:v>40695</c:v>
                </c:pt>
                <c:pt idx="77">
                  <c:v>40725</c:v>
                </c:pt>
                <c:pt idx="78">
                  <c:v>40756</c:v>
                </c:pt>
                <c:pt idx="79">
                  <c:v>40787</c:v>
                </c:pt>
                <c:pt idx="80">
                  <c:v>40817</c:v>
                </c:pt>
                <c:pt idx="81">
                  <c:v>40848</c:v>
                </c:pt>
                <c:pt idx="82">
                  <c:v>40878</c:v>
                </c:pt>
                <c:pt idx="83">
                  <c:v>40909</c:v>
                </c:pt>
                <c:pt idx="84">
                  <c:v>40940</c:v>
                </c:pt>
                <c:pt idx="85">
                  <c:v>40969</c:v>
                </c:pt>
                <c:pt idx="86">
                  <c:v>41000</c:v>
                </c:pt>
                <c:pt idx="87">
                  <c:v>41030</c:v>
                </c:pt>
                <c:pt idx="88">
                  <c:v>41061</c:v>
                </c:pt>
                <c:pt idx="89">
                  <c:v>41091</c:v>
                </c:pt>
                <c:pt idx="90">
                  <c:v>41122</c:v>
                </c:pt>
                <c:pt idx="91">
                  <c:v>41153</c:v>
                </c:pt>
                <c:pt idx="92">
                  <c:v>41183</c:v>
                </c:pt>
                <c:pt idx="93">
                  <c:v>41214</c:v>
                </c:pt>
                <c:pt idx="94">
                  <c:v>41244</c:v>
                </c:pt>
                <c:pt idx="95">
                  <c:v>41275</c:v>
                </c:pt>
                <c:pt idx="96">
                  <c:v>41306</c:v>
                </c:pt>
                <c:pt idx="97">
                  <c:v>41334</c:v>
                </c:pt>
                <c:pt idx="98">
                  <c:v>41365</c:v>
                </c:pt>
                <c:pt idx="99">
                  <c:v>41395</c:v>
                </c:pt>
                <c:pt idx="100">
                  <c:v>41426</c:v>
                </c:pt>
                <c:pt idx="101">
                  <c:v>41456</c:v>
                </c:pt>
                <c:pt idx="102">
                  <c:v>41487</c:v>
                </c:pt>
                <c:pt idx="103">
                  <c:v>41518</c:v>
                </c:pt>
                <c:pt idx="104">
                  <c:v>41548</c:v>
                </c:pt>
                <c:pt idx="105">
                  <c:v>41579</c:v>
                </c:pt>
                <c:pt idx="106">
                  <c:v>41609</c:v>
                </c:pt>
                <c:pt idx="107">
                  <c:v>41640</c:v>
                </c:pt>
                <c:pt idx="108">
                  <c:v>41671</c:v>
                </c:pt>
                <c:pt idx="109">
                  <c:v>41699</c:v>
                </c:pt>
                <c:pt idx="110">
                  <c:v>41730</c:v>
                </c:pt>
                <c:pt idx="111">
                  <c:v>41760</c:v>
                </c:pt>
                <c:pt idx="112">
                  <c:v>41791</c:v>
                </c:pt>
                <c:pt idx="113">
                  <c:v>41821</c:v>
                </c:pt>
                <c:pt idx="114">
                  <c:v>41852</c:v>
                </c:pt>
                <c:pt idx="115">
                  <c:v>41883</c:v>
                </c:pt>
                <c:pt idx="116">
                  <c:v>41913</c:v>
                </c:pt>
                <c:pt idx="117">
                  <c:v>41944</c:v>
                </c:pt>
                <c:pt idx="118">
                  <c:v>41974</c:v>
                </c:pt>
                <c:pt idx="119">
                  <c:v>42005</c:v>
                </c:pt>
                <c:pt idx="120">
                  <c:v>42036</c:v>
                </c:pt>
                <c:pt idx="121">
                  <c:v>42064</c:v>
                </c:pt>
                <c:pt idx="122">
                  <c:v>42095</c:v>
                </c:pt>
                <c:pt idx="123">
                  <c:v>42125</c:v>
                </c:pt>
                <c:pt idx="124">
                  <c:v>42156</c:v>
                </c:pt>
                <c:pt idx="125">
                  <c:v>42186</c:v>
                </c:pt>
                <c:pt idx="126">
                  <c:v>42217</c:v>
                </c:pt>
                <c:pt idx="127">
                  <c:v>42248</c:v>
                </c:pt>
                <c:pt idx="128">
                  <c:v>42278</c:v>
                </c:pt>
                <c:pt idx="129">
                  <c:v>42309</c:v>
                </c:pt>
                <c:pt idx="130">
                  <c:v>42339</c:v>
                </c:pt>
                <c:pt idx="131">
                  <c:v>42370</c:v>
                </c:pt>
                <c:pt idx="132">
                  <c:v>42401</c:v>
                </c:pt>
                <c:pt idx="133">
                  <c:v>42430</c:v>
                </c:pt>
                <c:pt idx="134">
                  <c:v>42461</c:v>
                </c:pt>
                <c:pt idx="135">
                  <c:v>42491</c:v>
                </c:pt>
                <c:pt idx="136">
                  <c:v>42522</c:v>
                </c:pt>
                <c:pt idx="137">
                  <c:v>42552</c:v>
                </c:pt>
                <c:pt idx="138">
                  <c:v>42583</c:v>
                </c:pt>
                <c:pt idx="139">
                  <c:v>42614</c:v>
                </c:pt>
                <c:pt idx="140">
                  <c:v>42644</c:v>
                </c:pt>
                <c:pt idx="141">
                  <c:v>42675</c:v>
                </c:pt>
                <c:pt idx="142">
                  <c:v>42705</c:v>
                </c:pt>
                <c:pt idx="143">
                  <c:v>42736</c:v>
                </c:pt>
                <c:pt idx="144">
                  <c:v>42767</c:v>
                </c:pt>
                <c:pt idx="145">
                  <c:v>42795</c:v>
                </c:pt>
                <c:pt idx="146">
                  <c:v>42826</c:v>
                </c:pt>
                <c:pt idx="147">
                  <c:v>42856</c:v>
                </c:pt>
                <c:pt idx="148">
                  <c:v>42887</c:v>
                </c:pt>
                <c:pt idx="149">
                  <c:v>42917</c:v>
                </c:pt>
                <c:pt idx="150">
                  <c:v>42948</c:v>
                </c:pt>
                <c:pt idx="151">
                  <c:v>42979</c:v>
                </c:pt>
                <c:pt idx="152">
                  <c:v>43009</c:v>
                </c:pt>
                <c:pt idx="153">
                  <c:v>43040</c:v>
                </c:pt>
                <c:pt idx="154">
                  <c:v>43070</c:v>
                </c:pt>
                <c:pt idx="155">
                  <c:v>43101</c:v>
                </c:pt>
                <c:pt idx="156">
                  <c:v>43132</c:v>
                </c:pt>
                <c:pt idx="157">
                  <c:v>43160</c:v>
                </c:pt>
                <c:pt idx="158">
                  <c:v>43191</c:v>
                </c:pt>
                <c:pt idx="159">
                  <c:v>43221</c:v>
                </c:pt>
                <c:pt idx="160">
                  <c:v>43252</c:v>
                </c:pt>
                <c:pt idx="161">
                  <c:v>43282</c:v>
                </c:pt>
                <c:pt idx="162">
                  <c:v>43313</c:v>
                </c:pt>
                <c:pt idx="163">
                  <c:v>43344</c:v>
                </c:pt>
                <c:pt idx="164">
                  <c:v>43374</c:v>
                </c:pt>
                <c:pt idx="165">
                  <c:v>43405</c:v>
                </c:pt>
                <c:pt idx="166">
                  <c:v>43435</c:v>
                </c:pt>
                <c:pt idx="167">
                  <c:v>43466</c:v>
                </c:pt>
                <c:pt idx="168">
                  <c:v>43497</c:v>
                </c:pt>
              </c:numCache>
            </c:numRef>
          </c:cat>
          <c:val>
            <c:numRef>
              <c:f>'Gráfico 9'!$E$31:$E$199</c:f>
              <c:numCache>
                <c:formatCode>0.0%</c:formatCode>
                <c:ptCount val="169"/>
                <c:pt idx="0">
                  <c:v>0.11727118995474428</c:v>
                </c:pt>
                <c:pt idx="1">
                  <c:v>0.10476713451852926</c:v>
                </c:pt>
                <c:pt idx="2">
                  <c:v>0.11597897910030608</c:v>
                </c:pt>
                <c:pt idx="3">
                  <c:v>0.11054945233882751</c:v>
                </c:pt>
                <c:pt idx="4">
                  <c:v>9.4132648539497099E-2</c:v>
                </c:pt>
                <c:pt idx="5">
                  <c:v>8.9905193054756305E-2</c:v>
                </c:pt>
                <c:pt idx="6">
                  <c:v>9.0279746888950019E-2</c:v>
                </c:pt>
                <c:pt idx="7">
                  <c:v>7.8240539726489367E-2</c:v>
                </c:pt>
                <c:pt idx="8">
                  <c:v>8.2913548488599664E-2</c:v>
                </c:pt>
                <c:pt idx="9">
                  <c:v>8.6303408281383609E-2</c:v>
                </c:pt>
                <c:pt idx="10">
                  <c:v>7.4879344432938533E-2</c:v>
                </c:pt>
                <c:pt idx="11">
                  <c:v>6.9594115315688931E-2</c:v>
                </c:pt>
                <c:pt idx="12">
                  <c:v>6.7741426207480249E-2</c:v>
                </c:pt>
                <c:pt idx="13">
                  <c:v>6.4071965460633429E-2</c:v>
                </c:pt>
                <c:pt idx="14">
                  <c:v>6.0212995516184087E-2</c:v>
                </c:pt>
                <c:pt idx="15">
                  <c:v>6.5618012746894383E-2</c:v>
                </c:pt>
                <c:pt idx="16">
                  <c:v>6.25156971842038E-2</c:v>
                </c:pt>
                <c:pt idx="17">
                  <c:v>6.3174505346473397E-2</c:v>
                </c:pt>
                <c:pt idx="18">
                  <c:v>6.2855304960666825E-2</c:v>
                </c:pt>
                <c:pt idx="19">
                  <c:v>7.5201473343342595E-2</c:v>
                </c:pt>
                <c:pt idx="20">
                  <c:v>7.6719904679580342E-2</c:v>
                </c:pt>
                <c:pt idx="21">
                  <c:v>7.3456132783499273E-2</c:v>
                </c:pt>
                <c:pt idx="22">
                  <c:v>6.587105426933082E-2</c:v>
                </c:pt>
                <c:pt idx="23">
                  <c:v>7.6239579976162597E-2</c:v>
                </c:pt>
                <c:pt idx="24">
                  <c:v>7.848642698699515E-2</c:v>
                </c:pt>
                <c:pt idx="25">
                  <c:v>8.7960362787604884E-2</c:v>
                </c:pt>
                <c:pt idx="26">
                  <c:v>8.7182397347689955E-2</c:v>
                </c:pt>
                <c:pt idx="27">
                  <c:v>8.9275718084325995E-2</c:v>
                </c:pt>
                <c:pt idx="28">
                  <c:v>8.9852293080481482E-2</c:v>
                </c:pt>
                <c:pt idx="29">
                  <c:v>9.44522703515569E-2</c:v>
                </c:pt>
                <c:pt idx="30">
                  <c:v>8.8601621604763814E-2</c:v>
                </c:pt>
                <c:pt idx="31">
                  <c:v>8.0274083522653195E-2</c:v>
                </c:pt>
                <c:pt idx="32">
                  <c:v>8.0773333972780748E-2</c:v>
                </c:pt>
                <c:pt idx="33">
                  <c:v>9.3076613877137948E-2</c:v>
                </c:pt>
                <c:pt idx="34">
                  <c:v>0.10093085077252706</c:v>
                </c:pt>
                <c:pt idx="35">
                  <c:v>0.10533046900842358</c:v>
                </c:pt>
                <c:pt idx="36">
                  <c:v>0.10694148152424154</c:v>
                </c:pt>
                <c:pt idx="37">
                  <c:v>0.10130237955811072</c:v>
                </c:pt>
                <c:pt idx="38">
                  <c:v>0.10206892019231484</c:v>
                </c:pt>
                <c:pt idx="39">
                  <c:v>9.6362931247706785E-2</c:v>
                </c:pt>
                <c:pt idx="40">
                  <c:v>9.8610482173123737E-2</c:v>
                </c:pt>
                <c:pt idx="41">
                  <c:v>0.10303757634146105</c:v>
                </c:pt>
                <c:pt idx="42">
                  <c:v>0.10644917660509101</c:v>
                </c:pt>
                <c:pt idx="43">
                  <c:v>0.11377779314065961</c:v>
                </c:pt>
                <c:pt idx="44">
                  <c:v>0.11596055438188935</c:v>
                </c:pt>
                <c:pt idx="45">
                  <c:v>9.2999908612747761E-2</c:v>
                </c:pt>
                <c:pt idx="46">
                  <c:v>7.8351917500451229E-2</c:v>
                </c:pt>
                <c:pt idx="47">
                  <c:v>5.1985074412510546E-2</c:v>
                </c:pt>
                <c:pt idx="48">
                  <c:v>3.9750892200040466E-2</c:v>
                </c:pt>
                <c:pt idx="49">
                  <c:v>3.2530463066445137E-2</c:v>
                </c:pt>
                <c:pt idx="50">
                  <c:v>2.026024787463454E-2</c:v>
                </c:pt>
                <c:pt idx="51">
                  <c:v>1.5257478691062198E-2</c:v>
                </c:pt>
                <c:pt idx="52">
                  <c:v>2.7125519776804996E-3</c:v>
                </c:pt>
                <c:pt idx="53">
                  <c:v>-1.6567693526647886E-2</c:v>
                </c:pt>
                <c:pt idx="54">
                  <c:v>-1.8001863199504919E-2</c:v>
                </c:pt>
                <c:pt idx="55">
                  <c:v>-4.0506887355298726E-2</c:v>
                </c:pt>
                <c:pt idx="56">
                  <c:v>-4.9580932230055885E-2</c:v>
                </c:pt>
                <c:pt idx="57">
                  <c:v>-1.5443737707795613E-2</c:v>
                </c:pt>
                <c:pt idx="58">
                  <c:v>1.5861314650691405E-3</c:v>
                </c:pt>
                <c:pt idx="59">
                  <c:v>2.5632956825851538E-2</c:v>
                </c:pt>
                <c:pt idx="60">
                  <c:v>3.9922877941078072E-2</c:v>
                </c:pt>
                <c:pt idx="61">
                  <c:v>4.669382196389793E-2</c:v>
                </c:pt>
                <c:pt idx="62">
                  <c:v>6.9083802717176956E-2</c:v>
                </c:pt>
                <c:pt idx="63">
                  <c:v>7.8409677679259326E-2</c:v>
                </c:pt>
                <c:pt idx="64">
                  <c:v>8.9663309195604501E-2</c:v>
                </c:pt>
                <c:pt idx="65">
                  <c:v>0.10435853694768915</c:v>
                </c:pt>
                <c:pt idx="66">
                  <c:v>0.10691209926714751</c:v>
                </c:pt>
                <c:pt idx="67">
                  <c:v>0.13285191873912106</c:v>
                </c:pt>
                <c:pt idx="68">
                  <c:v>0.13209144289411223</c:v>
                </c:pt>
                <c:pt idx="69">
                  <c:v>8.8908947007207972E-2</c:v>
                </c:pt>
                <c:pt idx="70">
                  <c:v>9.3605035440738282E-2</c:v>
                </c:pt>
                <c:pt idx="71">
                  <c:v>9.0756975744286539E-2</c:v>
                </c:pt>
                <c:pt idx="72">
                  <c:v>8.7660142558337872E-2</c:v>
                </c:pt>
                <c:pt idx="73">
                  <c:v>9.0503916290085362E-2</c:v>
                </c:pt>
                <c:pt idx="74">
                  <c:v>7.7113966922583321E-2</c:v>
                </c:pt>
                <c:pt idx="75">
                  <c:v>7.4353681761756496E-2</c:v>
                </c:pt>
                <c:pt idx="76">
                  <c:v>9.1762766326823009E-2</c:v>
                </c:pt>
                <c:pt idx="77">
                  <c:v>0.10302610841558146</c:v>
                </c:pt>
                <c:pt idx="78">
                  <c:v>9.4060562844167084E-2</c:v>
                </c:pt>
                <c:pt idx="79">
                  <c:v>9.4376882563166564E-2</c:v>
                </c:pt>
                <c:pt idx="80">
                  <c:v>0.10004350598531953</c:v>
                </c:pt>
                <c:pt idx="81">
                  <c:v>0.11367081776524945</c:v>
                </c:pt>
                <c:pt idx="82">
                  <c:v>8.9998225320492509E-2</c:v>
                </c:pt>
                <c:pt idx="83">
                  <c:v>8.4723656094638944E-2</c:v>
                </c:pt>
                <c:pt idx="84">
                  <c:v>8.6155772458573754E-2</c:v>
                </c:pt>
                <c:pt idx="85">
                  <c:v>8.3544304820037274E-2</c:v>
                </c:pt>
                <c:pt idx="86">
                  <c:v>8.1053996181112531E-2</c:v>
                </c:pt>
                <c:pt idx="87">
                  <c:v>7.7460156053225093E-2</c:v>
                </c:pt>
                <c:pt idx="88">
                  <c:v>4.6472871108781844E-2</c:v>
                </c:pt>
                <c:pt idx="89">
                  <c:v>2.255140285213586E-2</c:v>
                </c:pt>
                <c:pt idx="90">
                  <c:v>2.8223635464605046E-2</c:v>
                </c:pt>
                <c:pt idx="91">
                  <c:v>1.5378749657326551E-2</c:v>
                </c:pt>
                <c:pt idx="92">
                  <c:v>1.1339073688035217E-2</c:v>
                </c:pt>
                <c:pt idx="93">
                  <c:v>7.0168336371170259E-3</c:v>
                </c:pt>
                <c:pt idx="94">
                  <c:v>2.147557235077957E-2</c:v>
                </c:pt>
                <c:pt idx="95">
                  <c:v>2.3564795550215623E-2</c:v>
                </c:pt>
                <c:pt idx="96">
                  <c:v>7.8822351644811661E-3</c:v>
                </c:pt>
                <c:pt idx="97">
                  <c:v>-6.1273335120188843E-3</c:v>
                </c:pt>
                <c:pt idx="98">
                  <c:v>-4.1967298155037858E-3</c:v>
                </c:pt>
                <c:pt idx="99">
                  <c:v>8.9192778892854818E-5</c:v>
                </c:pt>
                <c:pt idx="100">
                  <c:v>1.4297283407321171E-2</c:v>
                </c:pt>
                <c:pt idx="101">
                  <c:v>2.4459623667620001E-2</c:v>
                </c:pt>
                <c:pt idx="102">
                  <c:v>2.1746411210876726E-2</c:v>
                </c:pt>
                <c:pt idx="103">
                  <c:v>2.2870213738569678E-2</c:v>
                </c:pt>
                <c:pt idx="104">
                  <c:v>2.4731676514226919E-2</c:v>
                </c:pt>
                <c:pt idx="105">
                  <c:v>6.5931382536349004E-2</c:v>
                </c:pt>
                <c:pt idx="106">
                  <c:v>5.6075645514653161E-2</c:v>
                </c:pt>
                <c:pt idx="107">
                  <c:v>4.3036218268795112E-2</c:v>
                </c:pt>
                <c:pt idx="108">
                  <c:v>6.1799242891617423E-2</c:v>
                </c:pt>
                <c:pt idx="109">
                  <c:v>7.9306309951696852E-2</c:v>
                </c:pt>
                <c:pt idx="110">
                  <c:v>7.4539924859858608E-2</c:v>
                </c:pt>
                <c:pt idx="111">
                  <c:v>6.0464278872762955E-2</c:v>
                </c:pt>
                <c:pt idx="112">
                  <c:v>5.2735589854672416E-2</c:v>
                </c:pt>
                <c:pt idx="113">
                  <c:v>4.5064343419247699E-2</c:v>
                </c:pt>
                <c:pt idx="114">
                  <c:v>4.8155218680802525E-2</c:v>
                </c:pt>
                <c:pt idx="115">
                  <c:v>4.6802908889020278E-2</c:v>
                </c:pt>
                <c:pt idx="116">
                  <c:v>4.0956664625382055E-2</c:v>
                </c:pt>
                <c:pt idx="117">
                  <c:v>-2.6859543316060885E-2</c:v>
                </c:pt>
                <c:pt idx="118">
                  <c:v>-3.4158177899209274E-2</c:v>
                </c:pt>
                <c:pt idx="119">
                  <c:v>-3.8000782615912332E-2</c:v>
                </c:pt>
                <c:pt idx="120">
                  <c:v>-4.7677669512492082E-2</c:v>
                </c:pt>
                <c:pt idx="121">
                  <c:v>-5.84614050314054E-2</c:v>
                </c:pt>
                <c:pt idx="122">
                  <c:v>-6.1764758421882893E-2</c:v>
                </c:pt>
                <c:pt idx="123">
                  <c:v>-5.4037694111602419E-2</c:v>
                </c:pt>
                <c:pt idx="124">
                  <c:v>-5.5854328358691974E-2</c:v>
                </c:pt>
                <c:pt idx="125">
                  <c:v>-5.7938577526208568E-2</c:v>
                </c:pt>
                <c:pt idx="126">
                  <c:v>-7.189361161452168E-2</c:v>
                </c:pt>
                <c:pt idx="127">
                  <c:v>-7.2687487570358478E-2</c:v>
                </c:pt>
                <c:pt idx="128">
                  <c:v>-8.225558563754598E-2</c:v>
                </c:pt>
                <c:pt idx="129">
                  <c:v>-7.0096423228778404E-2</c:v>
                </c:pt>
                <c:pt idx="130">
                  <c:v>-6.4303153627882748E-2</c:v>
                </c:pt>
                <c:pt idx="131">
                  <c:v>-5.153508082651348E-2</c:v>
                </c:pt>
                <c:pt idx="132">
                  <c:v>-5.8661134056039232E-2</c:v>
                </c:pt>
                <c:pt idx="133">
                  <c:v>-6.0098465533450329E-2</c:v>
                </c:pt>
                <c:pt idx="134">
                  <c:v>-6.3242444048954294E-2</c:v>
                </c:pt>
                <c:pt idx="135">
                  <c:v>-7.1121341084320111E-2</c:v>
                </c:pt>
                <c:pt idx="136">
                  <c:v>-7.1458628845847305E-2</c:v>
                </c:pt>
                <c:pt idx="137">
                  <c:v>-7.2725946306085976E-2</c:v>
                </c:pt>
                <c:pt idx="138">
                  <c:v>-7.2424952086651562E-2</c:v>
                </c:pt>
                <c:pt idx="139">
                  <c:v>-7.7677353381770065E-2</c:v>
                </c:pt>
                <c:pt idx="140">
                  <c:v>-3.4806253075168825E-2</c:v>
                </c:pt>
                <c:pt idx="141">
                  <c:v>-2.383068760415985E-2</c:v>
                </c:pt>
                <c:pt idx="142">
                  <c:v>-4.0664611077249613E-2</c:v>
                </c:pt>
                <c:pt idx="143">
                  <c:v>-5.7194508537987576E-2</c:v>
                </c:pt>
                <c:pt idx="144">
                  <c:v>-5.0152201553578912E-2</c:v>
                </c:pt>
                <c:pt idx="145">
                  <c:v>-4.6262721841590748E-2</c:v>
                </c:pt>
                <c:pt idx="146">
                  <c:v>-3.9642494312301824E-2</c:v>
                </c:pt>
                <c:pt idx="147">
                  <c:v>-3.3537992601792133E-2</c:v>
                </c:pt>
                <c:pt idx="148">
                  <c:v>-2.9122691700433245E-2</c:v>
                </c:pt>
                <c:pt idx="149">
                  <c:v>-2.7266639822330574E-2</c:v>
                </c:pt>
                <c:pt idx="150">
                  <c:v>-4.2251799878629814E-3</c:v>
                </c:pt>
                <c:pt idx="151">
                  <c:v>1.0107523409871089E-2</c:v>
                </c:pt>
                <c:pt idx="152">
                  <c:v>-5.1015534204857493E-2</c:v>
                </c:pt>
                <c:pt idx="153">
                  <c:v>-2.0299636535060728E-2</c:v>
                </c:pt>
                <c:pt idx="154">
                  <c:v>2.4797353788409193E-2</c:v>
                </c:pt>
                <c:pt idx="155">
                  <c:v>4.8213531756837069E-2</c:v>
                </c:pt>
                <c:pt idx="156">
                  <c:v>5.6230476620353187E-2</c:v>
                </c:pt>
                <c:pt idx="157">
                  <c:v>5.7179132071003558E-2</c:v>
                </c:pt>
                <c:pt idx="158">
                  <c:v>6.5621051172801481E-2</c:v>
                </c:pt>
                <c:pt idx="159">
                  <c:v>7.374290229857805E-2</c:v>
                </c:pt>
                <c:pt idx="160">
                  <c:v>7.1607876827025851E-2</c:v>
                </c:pt>
                <c:pt idx="161">
                  <c:v>8.8219781292867561E-2</c:v>
                </c:pt>
                <c:pt idx="162">
                  <c:v>7.1523802022922078E-2</c:v>
                </c:pt>
                <c:pt idx="163">
                  <c:v>6.73729372017422E-2</c:v>
                </c:pt>
                <c:pt idx="164">
                  <c:v>0.10469634874617606</c:v>
                </c:pt>
                <c:pt idx="165">
                  <c:v>6.5725968003969903E-2</c:v>
                </c:pt>
                <c:pt idx="166">
                  <c:v>2.6026587700196613E-2</c:v>
                </c:pt>
                <c:pt idx="167">
                  <c:v>1.0271612800633045E-2</c:v>
                </c:pt>
                <c:pt idx="168">
                  <c:v>7.3866410821188389E-3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'Gráfico 9'!$F$5</c:f>
              <c:strCache>
                <c:ptCount val="1"/>
                <c:pt idx="0">
                  <c:v>IBC-Br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9'!$A$31:$A$199</c:f>
              <c:numCache>
                <c:formatCode>mmm\-yy</c:formatCode>
                <c:ptCount val="169"/>
                <c:pt idx="0">
                  <c:v>38384</c:v>
                </c:pt>
                <c:pt idx="1">
                  <c:v>38412</c:v>
                </c:pt>
                <c:pt idx="2">
                  <c:v>38443</c:v>
                </c:pt>
                <c:pt idx="3">
                  <c:v>38473</c:v>
                </c:pt>
                <c:pt idx="4">
                  <c:v>38504</c:v>
                </c:pt>
                <c:pt idx="5">
                  <c:v>38534</c:v>
                </c:pt>
                <c:pt idx="6">
                  <c:v>38565</c:v>
                </c:pt>
                <c:pt idx="7">
                  <c:v>38596</c:v>
                </c:pt>
                <c:pt idx="8">
                  <c:v>38626</c:v>
                </c:pt>
                <c:pt idx="9">
                  <c:v>38657</c:v>
                </c:pt>
                <c:pt idx="10">
                  <c:v>38687</c:v>
                </c:pt>
                <c:pt idx="11">
                  <c:v>38718</c:v>
                </c:pt>
                <c:pt idx="12">
                  <c:v>38749</c:v>
                </c:pt>
                <c:pt idx="13">
                  <c:v>38777</c:v>
                </c:pt>
                <c:pt idx="14">
                  <c:v>38808</c:v>
                </c:pt>
                <c:pt idx="15">
                  <c:v>38838</c:v>
                </c:pt>
                <c:pt idx="16">
                  <c:v>38869</c:v>
                </c:pt>
                <c:pt idx="17">
                  <c:v>38899</c:v>
                </c:pt>
                <c:pt idx="18">
                  <c:v>38930</c:v>
                </c:pt>
                <c:pt idx="19">
                  <c:v>38961</c:v>
                </c:pt>
                <c:pt idx="20">
                  <c:v>38991</c:v>
                </c:pt>
                <c:pt idx="21">
                  <c:v>39022</c:v>
                </c:pt>
                <c:pt idx="22">
                  <c:v>39052</c:v>
                </c:pt>
                <c:pt idx="23">
                  <c:v>39083</c:v>
                </c:pt>
                <c:pt idx="24">
                  <c:v>39114</c:v>
                </c:pt>
                <c:pt idx="25">
                  <c:v>39142</c:v>
                </c:pt>
                <c:pt idx="26">
                  <c:v>39173</c:v>
                </c:pt>
                <c:pt idx="27">
                  <c:v>39203</c:v>
                </c:pt>
                <c:pt idx="28">
                  <c:v>39234</c:v>
                </c:pt>
                <c:pt idx="29">
                  <c:v>39264</c:v>
                </c:pt>
                <c:pt idx="30">
                  <c:v>39295</c:v>
                </c:pt>
                <c:pt idx="31">
                  <c:v>39326</c:v>
                </c:pt>
                <c:pt idx="32">
                  <c:v>39356</c:v>
                </c:pt>
                <c:pt idx="33">
                  <c:v>39387</c:v>
                </c:pt>
                <c:pt idx="34">
                  <c:v>39417</c:v>
                </c:pt>
                <c:pt idx="35">
                  <c:v>39448</c:v>
                </c:pt>
                <c:pt idx="36">
                  <c:v>39479</c:v>
                </c:pt>
                <c:pt idx="37">
                  <c:v>39508</c:v>
                </c:pt>
                <c:pt idx="38">
                  <c:v>39539</c:v>
                </c:pt>
                <c:pt idx="39">
                  <c:v>39569</c:v>
                </c:pt>
                <c:pt idx="40">
                  <c:v>39600</c:v>
                </c:pt>
                <c:pt idx="41">
                  <c:v>39630</c:v>
                </c:pt>
                <c:pt idx="42">
                  <c:v>39661</c:v>
                </c:pt>
                <c:pt idx="43">
                  <c:v>39692</c:v>
                </c:pt>
                <c:pt idx="44">
                  <c:v>39722</c:v>
                </c:pt>
                <c:pt idx="45">
                  <c:v>39753</c:v>
                </c:pt>
                <c:pt idx="46">
                  <c:v>39783</c:v>
                </c:pt>
                <c:pt idx="47">
                  <c:v>39814</c:v>
                </c:pt>
                <c:pt idx="48">
                  <c:v>39845</c:v>
                </c:pt>
                <c:pt idx="49">
                  <c:v>39873</c:v>
                </c:pt>
                <c:pt idx="50">
                  <c:v>39904</c:v>
                </c:pt>
                <c:pt idx="51">
                  <c:v>39934</c:v>
                </c:pt>
                <c:pt idx="52">
                  <c:v>39965</c:v>
                </c:pt>
                <c:pt idx="53">
                  <c:v>39995</c:v>
                </c:pt>
                <c:pt idx="54">
                  <c:v>40026</c:v>
                </c:pt>
                <c:pt idx="55">
                  <c:v>40057</c:v>
                </c:pt>
                <c:pt idx="56">
                  <c:v>40087</c:v>
                </c:pt>
                <c:pt idx="57">
                  <c:v>40118</c:v>
                </c:pt>
                <c:pt idx="58">
                  <c:v>40148</c:v>
                </c:pt>
                <c:pt idx="59">
                  <c:v>40179</c:v>
                </c:pt>
                <c:pt idx="60">
                  <c:v>40210</c:v>
                </c:pt>
                <c:pt idx="61">
                  <c:v>40238</c:v>
                </c:pt>
                <c:pt idx="62">
                  <c:v>40269</c:v>
                </c:pt>
                <c:pt idx="63">
                  <c:v>40299</c:v>
                </c:pt>
                <c:pt idx="64">
                  <c:v>40330</c:v>
                </c:pt>
                <c:pt idx="65">
                  <c:v>40360</c:v>
                </c:pt>
                <c:pt idx="66">
                  <c:v>40391</c:v>
                </c:pt>
                <c:pt idx="67">
                  <c:v>40422</c:v>
                </c:pt>
                <c:pt idx="68">
                  <c:v>40452</c:v>
                </c:pt>
                <c:pt idx="69">
                  <c:v>40483</c:v>
                </c:pt>
                <c:pt idx="70">
                  <c:v>40513</c:v>
                </c:pt>
                <c:pt idx="71">
                  <c:v>40544</c:v>
                </c:pt>
                <c:pt idx="72">
                  <c:v>40575</c:v>
                </c:pt>
                <c:pt idx="73">
                  <c:v>40603</c:v>
                </c:pt>
                <c:pt idx="74">
                  <c:v>40634</c:v>
                </c:pt>
                <c:pt idx="75">
                  <c:v>40664</c:v>
                </c:pt>
                <c:pt idx="76">
                  <c:v>40695</c:v>
                </c:pt>
                <c:pt idx="77">
                  <c:v>40725</c:v>
                </c:pt>
                <c:pt idx="78">
                  <c:v>40756</c:v>
                </c:pt>
                <c:pt idx="79">
                  <c:v>40787</c:v>
                </c:pt>
                <c:pt idx="80">
                  <c:v>40817</c:v>
                </c:pt>
                <c:pt idx="81">
                  <c:v>40848</c:v>
                </c:pt>
                <c:pt idx="82">
                  <c:v>40878</c:v>
                </c:pt>
                <c:pt idx="83">
                  <c:v>40909</c:v>
                </c:pt>
                <c:pt idx="84">
                  <c:v>40940</c:v>
                </c:pt>
                <c:pt idx="85">
                  <c:v>40969</c:v>
                </c:pt>
                <c:pt idx="86">
                  <c:v>41000</c:v>
                </c:pt>
                <c:pt idx="87">
                  <c:v>41030</c:v>
                </c:pt>
                <c:pt idx="88">
                  <c:v>41061</c:v>
                </c:pt>
                <c:pt idx="89">
                  <c:v>41091</c:v>
                </c:pt>
                <c:pt idx="90">
                  <c:v>41122</c:v>
                </c:pt>
                <c:pt idx="91">
                  <c:v>41153</c:v>
                </c:pt>
                <c:pt idx="92">
                  <c:v>41183</c:v>
                </c:pt>
                <c:pt idx="93">
                  <c:v>41214</c:v>
                </c:pt>
                <c:pt idx="94">
                  <c:v>41244</c:v>
                </c:pt>
                <c:pt idx="95">
                  <c:v>41275</c:v>
                </c:pt>
                <c:pt idx="96">
                  <c:v>41306</c:v>
                </c:pt>
                <c:pt idx="97">
                  <c:v>41334</c:v>
                </c:pt>
                <c:pt idx="98">
                  <c:v>41365</c:v>
                </c:pt>
                <c:pt idx="99">
                  <c:v>41395</c:v>
                </c:pt>
                <c:pt idx="100">
                  <c:v>41426</c:v>
                </c:pt>
                <c:pt idx="101">
                  <c:v>41456</c:v>
                </c:pt>
                <c:pt idx="102">
                  <c:v>41487</c:v>
                </c:pt>
                <c:pt idx="103">
                  <c:v>41518</c:v>
                </c:pt>
                <c:pt idx="104">
                  <c:v>41548</c:v>
                </c:pt>
                <c:pt idx="105">
                  <c:v>41579</c:v>
                </c:pt>
                <c:pt idx="106">
                  <c:v>41609</c:v>
                </c:pt>
                <c:pt idx="107">
                  <c:v>41640</c:v>
                </c:pt>
                <c:pt idx="108">
                  <c:v>41671</c:v>
                </c:pt>
                <c:pt idx="109">
                  <c:v>41699</c:v>
                </c:pt>
                <c:pt idx="110">
                  <c:v>41730</c:v>
                </c:pt>
                <c:pt idx="111">
                  <c:v>41760</c:v>
                </c:pt>
                <c:pt idx="112">
                  <c:v>41791</c:v>
                </c:pt>
                <c:pt idx="113">
                  <c:v>41821</c:v>
                </c:pt>
                <c:pt idx="114">
                  <c:v>41852</c:v>
                </c:pt>
                <c:pt idx="115">
                  <c:v>41883</c:v>
                </c:pt>
                <c:pt idx="116">
                  <c:v>41913</c:v>
                </c:pt>
                <c:pt idx="117">
                  <c:v>41944</c:v>
                </c:pt>
                <c:pt idx="118">
                  <c:v>41974</c:v>
                </c:pt>
                <c:pt idx="119">
                  <c:v>42005</c:v>
                </c:pt>
                <c:pt idx="120">
                  <c:v>42036</c:v>
                </c:pt>
                <c:pt idx="121">
                  <c:v>42064</c:v>
                </c:pt>
                <c:pt idx="122">
                  <c:v>42095</c:v>
                </c:pt>
                <c:pt idx="123">
                  <c:v>42125</c:v>
                </c:pt>
                <c:pt idx="124">
                  <c:v>42156</c:v>
                </c:pt>
                <c:pt idx="125">
                  <c:v>42186</c:v>
                </c:pt>
                <c:pt idx="126">
                  <c:v>42217</c:v>
                </c:pt>
                <c:pt idx="127">
                  <c:v>42248</c:v>
                </c:pt>
                <c:pt idx="128">
                  <c:v>42278</c:v>
                </c:pt>
                <c:pt idx="129">
                  <c:v>42309</c:v>
                </c:pt>
                <c:pt idx="130">
                  <c:v>42339</c:v>
                </c:pt>
                <c:pt idx="131">
                  <c:v>42370</c:v>
                </c:pt>
                <c:pt idx="132">
                  <c:v>42401</c:v>
                </c:pt>
                <c:pt idx="133">
                  <c:v>42430</c:v>
                </c:pt>
                <c:pt idx="134">
                  <c:v>42461</c:v>
                </c:pt>
                <c:pt idx="135">
                  <c:v>42491</c:v>
                </c:pt>
                <c:pt idx="136">
                  <c:v>42522</c:v>
                </c:pt>
                <c:pt idx="137">
                  <c:v>42552</c:v>
                </c:pt>
                <c:pt idx="138">
                  <c:v>42583</c:v>
                </c:pt>
                <c:pt idx="139">
                  <c:v>42614</c:v>
                </c:pt>
                <c:pt idx="140">
                  <c:v>42644</c:v>
                </c:pt>
                <c:pt idx="141">
                  <c:v>42675</c:v>
                </c:pt>
                <c:pt idx="142">
                  <c:v>42705</c:v>
                </c:pt>
                <c:pt idx="143">
                  <c:v>42736</c:v>
                </c:pt>
                <c:pt idx="144">
                  <c:v>42767</c:v>
                </c:pt>
                <c:pt idx="145">
                  <c:v>42795</c:v>
                </c:pt>
                <c:pt idx="146">
                  <c:v>42826</c:v>
                </c:pt>
                <c:pt idx="147">
                  <c:v>42856</c:v>
                </c:pt>
                <c:pt idx="148">
                  <c:v>42887</c:v>
                </c:pt>
                <c:pt idx="149">
                  <c:v>42917</c:v>
                </c:pt>
                <c:pt idx="150">
                  <c:v>42948</c:v>
                </c:pt>
                <c:pt idx="151">
                  <c:v>42979</c:v>
                </c:pt>
                <c:pt idx="152">
                  <c:v>43009</c:v>
                </c:pt>
                <c:pt idx="153">
                  <c:v>43040</c:v>
                </c:pt>
                <c:pt idx="154">
                  <c:v>43070</c:v>
                </c:pt>
                <c:pt idx="155">
                  <c:v>43101</c:v>
                </c:pt>
                <c:pt idx="156">
                  <c:v>43132</c:v>
                </c:pt>
                <c:pt idx="157">
                  <c:v>43160</c:v>
                </c:pt>
                <c:pt idx="158">
                  <c:v>43191</c:v>
                </c:pt>
                <c:pt idx="159">
                  <c:v>43221</c:v>
                </c:pt>
                <c:pt idx="160">
                  <c:v>43252</c:v>
                </c:pt>
                <c:pt idx="161">
                  <c:v>43282</c:v>
                </c:pt>
                <c:pt idx="162">
                  <c:v>43313</c:v>
                </c:pt>
                <c:pt idx="163">
                  <c:v>43344</c:v>
                </c:pt>
                <c:pt idx="164">
                  <c:v>43374</c:v>
                </c:pt>
                <c:pt idx="165">
                  <c:v>43405</c:v>
                </c:pt>
                <c:pt idx="166">
                  <c:v>43435</c:v>
                </c:pt>
                <c:pt idx="167">
                  <c:v>43466</c:v>
                </c:pt>
                <c:pt idx="168">
                  <c:v>43497</c:v>
                </c:pt>
              </c:numCache>
            </c:numRef>
          </c:cat>
          <c:val>
            <c:numRef>
              <c:f>'Gráfico 9'!$F$31:$F$199</c:f>
              <c:numCache>
                <c:formatCode>0.0%</c:formatCode>
                <c:ptCount val="169"/>
                <c:pt idx="0">
                  <c:v>4.5751633986928164E-2</c:v>
                </c:pt>
                <c:pt idx="1">
                  <c:v>3.0719771387747841E-2</c:v>
                </c:pt>
                <c:pt idx="2">
                  <c:v>4.6479135618479939E-2</c:v>
                </c:pt>
                <c:pt idx="3">
                  <c:v>4.5553145336225676E-2</c:v>
                </c:pt>
                <c:pt idx="4">
                  <c:v>4.20560747663552E-2</c:v>
                </c:pt>
                <c:pt idx="5">
                  <c:v>1.507131963757069E-2</c:v>
                </c:pt>
                <c:pt idx="6">
                  <c:v>4.0668775417984637E-2</c:v>
                </c:pt>
                <c:pt idx="7">
                  <c:v>1.5932606904129676E-2</c:v>
                </c:pt>
                <c:pt idx="8">
                  <c:v>2.2407934612912017E-2</c:v>
                </c:pt>
                <c:pt idx="9">
                  <c:v>1.9527329135869964E-2</c:v>
                </c:pt>
                <c:pt idx="10">
                  <c:v>3.4306433618445542E-2</c:v>
                </c:pt>
                <c:pt idx="11">
                  <c:v>4.858964451313752E-2</c:v>
                </c:pt>
                <c:pt idx="12">
                  <c:v>3.6538461538461409E-2</c:v>
                </c:pt>
                <c:pt idx="13">
                  <c:v>3.1796915612545495E-2</c:v>
                </c:pt>
                <c:pt idx="14">
                  <c:v>2.314196706720173E-3</c:v>
                </c:pt>
                <c:pt idx="15">
                  <c:v>5.709904383907638E-2</c:v>
                </c:pt>
                <c:pt idx="16">
                  <c:v>2.6008968609865457E-2</c:v>
                </c:pt>
                <c:pt idx="17">
                  <c:v>5.5324790101634935E-2</c:v>
                </c:pt>
                <c:pt idx="18">
                  <c:v>5.1324359531046415E-2</c:v>
                </c:pt>
                <c:pt idx="19">
                  <c:v>4.7408742676881444E-2</c:v>
                </c:pt>
                <c:pt idx="20">
                  <c:v>7.1858438875415542E-2</c:v>
                </c:pt>
                <c:pt idx="21">
                  <c:v>6.211402488141049E-2</c:v>
                </c:pt>
                <c:pt idx="22">
                  <c:v>4.5393258426966288E-2</c:v>
                </c:pt>
                <c:pt idx="23">
                  <c:v>5.7485029940119947E-2</c:v>
                </c:pt>
                <c:pt idx="24">
                  <c:v>5.1298701298701399E-2</c:v>
                </c:pt>
                <c:pt idx="25">
                  <c:v>5.0550004198505194E-2</c:v>
                </c:pt>
                <c:pt idx="26">
                  <c:v>6.8199982239588008E-2</c:v>
                </c:pt>
                <c:pt idx="27">
                  <c:v>5.725744517450293E-2</c:v>
                </c:pt>
                <c:pt idx="28">
                  <c:v>6.975524475524475E-2</c:v>
                </c:pt>
                <c:pt idx="29">
                  <c:v>7.0680847500209421E-2</c:v>
                </c:pt>
                <c:pt idx="30">
                  <c:v>6.6000330414670572E-2</c:v>
                </c:pt>
                <c:pt idx="31">
                  <c:v>6.0493933396437605E-2</c:v>
                </c:pt>
                <c:pt idx="32">
                  <c:v>8.2460403921897241E-2</c:v>
                </c:pt>
                <c:pt idx="33">
                  <c:v>6.075672031684487E-2</c:v>
                </c:pt>
                <c:pt idx="34">
                  <c:v>5.2708512467755986E-2</c:v>
                </c:pt>
                <c:pt idx="35">
                  <c:v>6.1590730899904189E-2</c:v>
                </c:pt>
                <c:pt idx="36">
                  <c:v>7.5708109062031292E-2</c:v>
                </c:pt>
                <c:pt idx="37">
                  <c:v>3.1012708816241741E-2</c:v>
                </c:pt>
                <c:pt idx="38">
                  <c:v>7.6398703134092472E-2</c:v>
                </c:pt>
                <c:pt idx="39">
                  <c:v>4.0516545601291254E-2</c:v>
                </c:pt>
                <c:pt idx="40">
                  <c:v>6.7086125183853706E-2</c:v>
                </c:pt>
                <c:pt idx="41">
                  <c:v>6.789206100899503E-2</c:v>
                </c:pt>
                <c:pt idx="42">
                  <c:v>3.7349864393645849E-2</c:v>
                </c:pt>
                <c:pt idx="43">
                  <c:v>7.5949367088607556E-2</c:v>
                </c:pt>
                <c:pt idx="44">
                  <c:v>2.8102500580630352E-2</c:v>
                </c:pt>
                <c:pt idx="45">
                  <c:v>-1.0327295837305295E-2</c:v>
                </c:pt>
                <c:pt idx="46">
                  <c:v>-2.8832802417708137E-2</c:v>
                </c:pt>
                <c:pt idx="47">
                  <c:v>-5.4652880354505107E-2</c:v>
                </c:pt>
                <c:pt idx="48">
                  <c:v>-5.4548437371831571E-2</c:v>
                </c:pt>
                <c:pt idx="49">
                  <c:v>-9.1479959686797674E-3</c:v>
                </c:pt>
                <c:pt idx="50">
                  <c:v>-4.9351251158479936E-2</c:v>
                </c:pt>
                <c:pt idx="51">
                  <c:v>-3.4982935153583528E-2</c:v>
                </c:pt>
                <c:pt idx="52">
                  <c:v>-3.8134619802435155E-2</c:v>
                </c:pt>
                <c:pt idx="53">
                  <c:v>-3.7281183622647096E-2</c:v>
                </c:pt>
                <c:pt idx="54">
                  <c:v>-2.3679689250765801E-2</c:v>
                </c:pt>
                <c:pt idx="55">
                  <c:v>-2.1040723981900378E-2</c:v>
                </c:pt>
                <c:pt idx="56">
                  <c:v>-2.4096385542170529E-3</c:v>
                </c:pt>
                <c:pt idx="57">
                  <c:v>4.0455931931289157E-2</c:v>
                </c:pt>
                <c:pt idx="58">
                  <c:v>8.6879730866274096E-2</c:v>
                </c:pt>
                <c:pt idx="59">
                  <c:v>9.2100694444444464E-2</c:v>
                </c:pt>
                <c:pt idx="60">
                  <c:v>0.10714905431199018</c:v>
                </c:pt>
                <c:pt idx="61">
                  <c:v>0.12229090055551195</c:v>
                </c:pt>
                <c:pt idx="62">
                  <c:v>0.11195060524819245</c:v>
                </c:pt>
                <c:pt idx="63">
                  <c:v>9.7339442167028389E-2</c:v>
                </c:pt>
                <c:pt idx="64">
                  <c:v>8.3432847703208468E-2</c:v>
                </c:pt>
                <c:pt idx="65">
                  <c:v>7.7601947656725345E-2</c:v>
                </c:pt>
                <c:pt idx="66">
                  <c:v>8.3014537107880759E-2</c:v>
                </c:pt>
                <c:pt idx="67">
                  <c:v>7.4339419151066899E-2</c:v>
                </c:pt>
                <c:pt idx="68">
                  <c:v>5.1705917874396379E-2</c:v>
                </c:pt>
                <c:pt idx="69">
                  <c:v>7.7611479709921216E-2</c:v>
                </c:pt>
                <c:pt idx="70">
                  <c:v>5.7726534086512515E-2</c:v>
                </c:pt>
                <c:pt idx="71">
                  <c:v>5.4447182258961835E-2</c:v>
                </c:pt>
                <c:pt idx="72">
                  <c:v>6.7157746258130313E-2</c:v>
                </c:pt>
                <c:pt idx="73">
                  <c:v>1.0387618516452868E-2</c:v>
                </c:pt>
                <c:pt idx="74">
                  <c:v>2.2064732958281486E-2</c:v>
                </c:pt>
                <c:pt idx="75">
                  <c:v>4.9150307647231051E-2</c:v>
                </c:pt>
                <c:pt idx="76">
                  <c:v>4.1590124182526278E-2</c:v>
                </c:pt>
                <c:pt idx="77">
                  <c:v>2.5063541372493781E-2</c:v>
                </c:pt>
                <c:pt idx="78">
                  <c:v>4.2105263157894646E-2</c:v>
                </c:pt>
                <c:pt idx="79">
                  <c:v>2.0364262154022761E-2</c:v>
                </c:pt>
                <c:pt idx="80">
                  <c:v>1.9306681978037643E-2</c:v>
                </c:pt>
                <c:pt idx="81">
                  <c:v>1.5678694158075546E-2</c:v>
                </c:pt>
                <c:pt idx="82">
                  <c:v>1.858219328407329E-2</c:v>
                </c:pt>
                <c:pt idx="83">
                  <c:v>5.1258857229006249E-3</c:v>
                </c:pt>
                <c:pt idx="84">
                  <c:v>-6.0948744309003988E-3</c:v>
                </c:pt>
                <c:pt idx="85">
                  <c:v>9.7978334368313824E-3</c:v>
                </c:pt>
                <c:pt idx="86">
                  <c:v>-2.8593895203365971E-4</c:v>
                </c:pt>
                <c:pt idx="87">
                  <c:v>9.2857641555541548E-3</c:v>
                </c:pt>
                <c:pt idx="88">
                  <c:v>3.7389770723104121E-3</c:v>
                </c:pt>
                <c:pt idx="89">
                  <c:v>1.5634685584406727E-2</c:v>
                </c:pt>
                <c:pt idx="90">
                  <c:v>1.6270083384177347E-2</c:v>
                </c:pt>
                <c:pt idx="91">
                  <c:v>-4.9191848208012257E-3</c:v>
                </c:pt>
                <c:pt idx="92">
                  <c:v>4.0064779608505852E-2</c:v>
                </c:pt>
                <c:pt idx="93">
                  <c:v>1.6071050962148448E-2</c:v>
                </c:pt>
                <c:pt idx="94">
                  <c:v>2.0828844358258269E-3</c:v>
                </c:pt>
                <c:pt idx="95">
                  <c:v>4.4847757612119343E-2</c:v>
                </c:pt>
                <c:pt idx="96">
                  <c:v>5.8367196158108925E-3</c:v>
                </c:pt>
                <c:pt idx="97">
                  <c:v>1.1342671677485372E-2</c:v>
                </c:pt>
                <c:pt idx="98">
                  <c:v>7.1076153021093935E-2</c:v>
                </c:pt>
                <c:pt idx="99">
                  <c:v>1.7086330935251803E-2</c:v>
                </c:pt>
                <c:pt idx="100">
                  <c:v>1.8203542310936127E-2</c:v>
                </c:pt>
                <c:pt idx="101">
                  <c:v>3.1669605316696048E-2</c:v>
                </c:pt>
                <c:pt idx="102">
                  <c:v>1.2674271229404344E-2</c:v>
                </c:pt>
                <c:pt idx="103">
                  <c:v>4.0042372881356147E-2</c:v>
                </c:pt>
                <c:pt idx="104">
                  <c:v>2.8366393609098983E-2</c:v>
                </c:pt>
                <c:pt idx="105">
                  <c:v>2.5251474158862308E-2</c:v>
                </c:pt>
                <c:pt idx="106">
                  <c:v>4.4796444954128489E-2</c:v>
                </c:pt>
                <c:pt idx="107">
                  <c:v>2.4404249210450812E-2</c:v>
                </c:pt>
                <c:pt idx="108">
                  <c:v>5.4282356397825859E-2</c:v>
                </c:pt>
                <c:pt idx="109">
                  <c:v>6.8914262549828464E-3</c:v>
                </c:pt>
                <c:pt idx="110">
                  <c:v>-1.4019627478469854E-2</c:v>
                </c:pt>
                <c:pt idx="111">
                  <c:v>7.4814663674072079E-4</c:v>
                </c:pt>
                <c:pt idx="112">
                  <c:v>-2.7541934147856773E-2</c:v>
                </c:pt>
                <c:pt idx="113">
                  <c:v>-1.4987182015381628E-2</c:v>
                </c:pt>
                <c:pt idx="114">
                  <c:v>-2.3318621961662567E-2</c:v>
                </c:pt>
                <c:pt idx="115">
                  <c:v>5.7717118218238994E-3</c:v>
                </c:pt>
                <c:pt idx="116">
                  <c:v>-1.4483212639894827E-2</c:v>
                </c:pt>
                <c:pt idx="117">
                  <c:v>-1.9419446511942606E-2</c:v>
                </c:pt>
                <c:pt idx="118">
                  <c:v>-1.9894354119505131E-3</c:v>
                </c:pt>
                <c:pt idx="119">
                  <c:v>-2.5434417040358759E-2</c:v>
                </c:pt>
                <c:pt idx="120">
                  <c:v>-4.6889152093638864E-2</c:v>
                </c:pt>
                <c:pt idx="121">
                  <c:v>6.5087566261825547E-3</c:v>
                </c:pt>
                <c:pt idx="122">
                  <c:v>-3.4057823820163868E-2</c:v>
                </c:pt>
                <c:pt idx="123">
                  <c:v>-4.777762675003383E-2</c:v>
                </c:pt>
                <c:pt idx="124">
                  <c:v>-1.320272572402037E-2</c:v>
                </c:pt>
                <c:pt idx="125">
                  <c:v>-4.1841841841841698E-2</c:v>
                </c:pt>
                <c:pt idx="126">
                  <c:v>-4.8222836716800499E-2</c:v>
                </c:pt>
                <c:pt idx="127">
                  <c:v>-6.4542263029975677E-2</c:v>
                </c:pt>
                <c:pt idx="128">
                  <c:v>-6.1790247160988687E-2</c:v>
                </c:pt>
                <c:pt idx="129">
                  <c:v>-6.058515042782231E-2</c:v>
                </c:pt>
                <c:pt idx="130">
                  <c:v>-6.2414077536431023E-2</c:v>
                </c:pt>
                <c:pt idx="131">
                  <c:v>-7.6784815587029986E-2</c:v>
                </c:pt>
                <c:pt idx="132">
                  <c:v>-4.3274853801169688E-2</c:v>
                </c:pt>
                <c:pt idx="133">
                  <c:v>-6.2933333333333286E-2</c:v>
                </c:pt>
                <c:pt idx="134">
                  <c:v>-4.6404037571849188E-2</c:v>
                </c:pt>
                <c:pt idx="135">
                  <c:v>-4.6320747983727095E-2</c:v>
                </c:pt>
                <c:pt idx="136">
                  <c:v>-2.6399079269170067E-2</c:v>
                </c:pt>
                <c:pt idx="137">
                  <c:v>-4.9380136509263095E-2</c:v>
                </c:pt>
                <c:pt idx="138">
                  <c:v>-2.2463151927437752E-2</c:v>
                </c:pt>
                <c:pt idx="139">
                  <c:v>-3.420900692840656E-2</c:v>
                </c:pt>
                <c:pt idx="140">
                  <c:v>-5.6034175863296398E-2</c:v>
                </c:pt>
                <c:pt idx="141">
                  <c:v>-2.8059350668429461E-2</c:v>
                </c:pt>
                <c:pt idx="142">
                  <c:v>-2.2287390029325449E-2</c:v>
                </c:pt>
                <c:pt idx="143">
                  <c:v>2.0247644264463904E-3</c:v>
                </c:pt>
                <c:pt idx="144">
                  <c:v>-8.0990220048899886E-3</c:v>
                </c:pt>
                <c:pt idx="145">
                  <c:v>1.2379055207740519E-2</c:v>
                </c:pt>
                <c:pt idx="146">
                  <c:v>-1.6612760952660954E-2</c:v>
                </c:pt>
                <c:pt idx="147">
                  <c:v>1.8634934889986576E-2</c:v>
                </c:pt>
                <c:pt idx="148">
                  <c:v>-1.7731806427778718E-3</c:v>
                </c:pt>
                <c:pt idx="149">
                  <c:v>1.3847168290717082E-2</c:v>
                </c:pt>
                <c:pt idx="150">
                  <c:v>1.5295396882928802E-2</c:v>
                </c:pt>
                <c:pt idx="151">
                  <c:v>8.5189059931252142E-3</c:v>
                </c:pt>
                <c:pt idx="152">
                  <c:v>2.5644893649117373E-2</c:v>
                </c:pt>
                <c:pt idx="153">
                  <c:v>2.1992140266021698E-2</c:v>
                </c:pt>
                <c:pt idx="154">
                  <c:v>1.9946010797840419E-2</c:v>
                </c:pt>
                <c:pt idx="155">
                  <c:v>2.6812776871065758E-2</c:v>
                </c:pt>
                <c:pt idx="156">
                  <c:v>3.8514866738559306E-4</c:v>
                </c:pt>
                <c:pt idx="157">
                  <c:v>-5.903021784961382E-3</c:v>
                </c:pt>
                <c:pt idx="158">
                  <c:v>3.7150545671998714E-2</c:v>
                </c:pt>
                <c:pt idx="159">
                  <c:v>-2.7257365366247899E-2</c:v>
                </c:pt>
                <c:pt idx="160">
                  <c:v>1.6653097476130529E-2</c:v>
                </c:pt>
                <c:pt idx="161">
                  <c:v>1.9077901430842648E-2</c:v>
                </c:pt>
                <c:pt idx="162">
                  <c:v>2.1205197772383277E-2</c:v>
                </c:pt>
                <c:pt idx="163">
                  <c:v>5.7794902193242237E-3</c:v>
                </c:pt>
                <c:pt idx="164">
                  <c:v>2.6548021767907048E-2</c:v>
                </c:pt>
                <c:pt idx="165">
                  <c:v>1.7303852695407906E-2</c:v>
                </c:pt>
                <c:pt idx="166">
                  <c:v>3.0877812086456125E-3</c:v>
                </c:pt>
                <c:pt idx="167">
                  <c:v>8.3257644565546407E-3</c:v>
                </c:pt>
                <c:pt idx="168">
                  <c:v>2.4948024948024949E-2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378064"/>
        <c:axId val="342378624"/>
      </c:lineChart>
      <c:dateAx>
        <c:axId val="342378064"/>
        <c:scaling>
          <c:orientation val="minMax"/>
          <c:max val="43497"/>
          <c:min val="38384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42378624"/>
        <c:crosses val="autoZero"/>
        <c:auto val="1"/>
        <c:lblOffset val="100"/>
        <c:baseTimeUnit val="months"/>
        <c:majorUnit val="12"/>
        <c:majorTimeUnit val="months"/>
      </c:dateAx>
      <c:valAx>
        <c:axId val="342378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4237806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38135140800715883"/>
          <c:y val="0.90455321888528462"/>
          <c:w val="0.23673881520870568"/>
          <c:h val="3.841742518044383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rgbClr val="BD534B"/>
      </a:solidFill>
    </a:ln>
  </c:spPr>
  <c:txPr>
    <a:bodyPr/>
    <a:lstStyle/>
    <a:p>
      <a:pPr>
        <a:defRPr sz="900"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277349</xdr:colOff>
      <xdr:row>0</xdr:row>
      <xdr:rowOff>49306</xdr:rowOff>
    </xdr:from>
    <xdr:to>
      <xdr:col>14</xdr:col>
      <xdr:colOff>450637</xdr:colOff>
      <xdr:row>5</xdr:row>
      <xdr:rowOff>176330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790" y="49306"/>
          <a:ext cx="3131641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294715</xdr:colOff>
      <xdr:row>5</xdr:row>
      <xdr:rowOff>170890</xdr:rowOff>
    </xdr:from>
    <xdr:to>
      <xdr:col>12</xdr:col>
      <xdr:colOff>474008</xdr:colOff>
      <xdr:row>23</xdr:row>
      <xdr:rowOff>1120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0.91509</cdr:y>
    </cdr:from>
    <cdr:to>
      <cdr:x>1</cdr:x>
      <cdr:y>1</cdr:y>
    </cdr:to>
    <cdr:sp macro="" textlink="">
      <cdr:nvSpPr>
        <cdr:cNvPr id="2" name="Retângulo 1"/>
        <cdr:cNvSpPr/>
      </cdr:nvSpPr>
      <cdr:spPr>
        <a:xfrm xmlns:a="http://schemas.openxmlformats.org/drawingml/2006/main">
          <a:off x="0" y="2409263"/>
          <a:ext cx="5032001" cy="223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Fonte:</a:t>
          </a:r>
          <a:r>
            <a:rPr lang="pt-BR" sz="8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IBGE. Elaboração: IFI.</a:t>
          </a:r>
          <a:endParaRPr lang="pt-BR" sz="800">
            <a:solidFill>
              <a:sysClr val="windowText" lastClr="000000"/>
            </a:solidFill>
            <a:effectLst/>
            <a:latin typeface="+mn-lt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150719</xdr:colOff>
      <xdr:row>6</xdr:row>
      <xdr:rowOff>161925</xdr:rowOff>
    </xdr:from>
    <xdr:to>
      <xdr:col>12</xdr:col>
      <xdr:colOff>590549</xdr:colOff>
      <xdr:row>26</xdr:row>
      <xdr:rowOff>3922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0.09314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0"/>
          <a:ext cx="5476875" cy="322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1" cap="all" baseline="0">
              <a:latin typeface="+mj-lt"/>
            </a:rPr>
            <a:t>Gráfico 6. Selic e IPCA</a:t>
          </a:r>
        </a:p>
      </cdr:txBody>
    </cdr:sp>
  </cdr:relSizeAnchor>
  <cdr:relSizeAnchor xmlns:cdr="http://schemas.openxmlformats.org/drawingml/2006/chartDrawing">
    <cdr:from>
      <cdr:x>0</cdr:x>
      <cdr:y>0.93664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238500"/>
          <a:ext cx="54768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solidFill>
                <a:schemeClr val="tx1"/>
              </a:solidFill>
              <a:latin typeface="+mn-lt"/>
            </a:rPr>
            <a:t>Fonte.</a:t>
          </a:r>
          <a:r>
            <a:rPr lang="pt-BR" sz="800" i="1" baseline="0">
              <a:solidFill>
                <a:schemeClr val="tx1"/>
              </a:solidFill>
              <a:latin typeface="+mn-lt"/>
            </a:rPr>
            <a:t> Banco Central e IBGE. Elaboração: IFI</a:t>
          </a:r>
          <a:endParaRPr lang="pt-BR" sz="800" i="1">
            <a:solidFill>
              <a:schemeClr val="tx1"/>
            </a:solidFill>
            <a:latin typeface="+mn-lt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4</xdr:row>
      <xdr:rowOff>190500</xdr:rowOff>
    </xdr:from>
    <xdr:to>
      <xdr:col>13</xdr:col>
      <xdr:colOff>19051</xdr:colOff>
      <xdr:row>19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0.88711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27769"/>
          <a:ext cx="5563721" cy="347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effectLst/>
              <a:latin typeface="+mn-lt"/>
              <a:ea typeface="+mn-ea"/>
              <a:cs typeface="+mn-cs"/>
            </a:rPr>
            <a:t>Fonte.</a:t>
          </a:r>
          <a:r>
            <a:rPr lang="pt-BR" sz="800" i="1" baseline="0">
              <a:effectLst/>
              <a:latin typeface="+mn-lt"/>
              <a:ea typeface="+mn-ea"/>
              <a:cs typeface="+mn-cs"/>
            </a:rPr>
            <a:t> BM&amp;F e Banco Central. Elaboração: IFI.</a:t>
          </a:r>
          <a:endParaRPr lang="pt-BR" sz="800">
            <a:effectLst/>
            <a:latin typeface="+mn-lt"/>
          </a:endParaRPr>
        </a:p>
        <a:p xmlns:a="http://schemas.openxmlformats.org/drawingml/2006/main">
          <a:pPr algn="ctr"/>
          <a:endParaRPr lang="pt-BR" sz="1100">
            <a:latin typeface="+mn-lt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6</xdr:row>
      <xdr:rowOff>28575</xdr:rowOff>
    </xdr:from>
    <xdr:to>
      <xdr:col>13</xdr:col>
      <xdr:colOff>466725</xdr:colOff>
      <xdr:row>25</xdr:row>
      <xdr:rowOff>38099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3.96876E-7</cdr:y>
    </cdr:from>
    <cdr:to>
      <cdr:x>1</cdr:x>
      <cdr:y>0.10585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1"/>
          <a:ext cx="539940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00" b="1" cap="all" baseline="0">
              <a:latin typeface="+mj-lt"/>
            </a:rPr>
            <a:t>Gráfico 8. Estrutura a termo da taxa real de juros</a:t>
          </a:r>
        </a:p>
      </cdr:txBody>
    </cdr:sp>
  </cdr:relSizeAnchor>
  <cdr:relSizeAnchor xmlns:cdr="http://schemas.openxmlformats.org/drawingml/2006/chartDrawing">
    <cdr:from>
      <cdr:x>0</cdr:x>
      <cdr:y>0.94488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29000"/>
          <a:ext cx="5610225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pt-BR" sz="800" i="1">
              <a:latin typeface="+mn-lt"/>
            </a:rPr>
            <a:t>Fonte: Anbima.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5</xdr:row>
      <xdr:rowOff>114300</xdr:rowOff>
    </xdr:from>
    <xdr:to>
      <xdr:col>18</xdr:col>
      <xdr:colOff>47625</xdr:colOff>
      <xdr:row>27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0.94266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5124452"/>
          <a:ext cx="8392391" cy="311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latin typeface="+mn-lt"/>
            </a:rPr>
            <a:t>Fonte: Tesouro Nacional e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5</xdr:row>
      <xdr:rowOff>180974</xdr:rowOff>
    </xdr:from>
    <xdr:to>
      <xdr:col>10</xdr:col>
      <xdr:colOff>476250</xdr:colOff>
      <xdr:row>27</xdr:row>
      <xdr:rowOff>114299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171450</xdr:rowOff>
    </xdr:from>
    <xdr:to>
      <xdr:col>18</xdr:col>
      <xdr:colOff>466726</xdr:colOff>
      <xdr:row>25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0.89717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67682"/>
          <a:ext cx="7591426" cy="46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800" i="1">
              <a:effectLst/>
              <a:latin typeface="Calibri (Corpo)"/>
              <a:ea typeface="+mn-ea"/>
              <a:cs typeface="+mn-cs"/>
            </a:rPr>
            <a:t>* Para 2019, a primeira observação refere-se à variação real em 12 meses para fevereiro e março em relação aos mesmos meses do ano anterior. No caso do IBC-Br, não há ainda observações para março. </a:t>
          </a:r>
        </a:p>
        <a:p xmlns:a="http://schemas.openxmlformats.org/drawingml/2006/main">
          <a:r>
            <a:rPr lang="pt-BR" sz="800" i="1">
              <a:effectLst/>
              <a:latin typeface="Calibri (Corpo)"/>
              <a:ea typeface="+mn-ea"/>
              <a:cs typeface="+mn-cs"/>
            </a:rPr>
            <a:t>Fonte: Tesouro Nacional e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155042</xdr:colOff>
      <xdr:row>5</xdr:row>
      <xdr:rowOff>152001</xdr:rowOff>
    </xdr:from>
    <xdr:to>
      <xdr:col>17</xdr:col>
      <xdr:colOff>200274</xdr:colOff>
      <xdr:row>28</xdr:row>
      <xdr:rowOff>175532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0.90454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624230"/>
          <a:ext cx="6106596" cy="382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* Ajuste em setembro de 2010 para neutralizar o efeito das despesas de capitalização da Petrobras ocorridas naquele período.</a:t>
          </a:r>
        </a:p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Fonte: Tesouro Nacional. Elaboração: IFI.</a:t>
          </a:r>
        </a:p>
        <a:p xmlns:a="http://schemas.openxmlformats.org/drawingml/2006/main">
          <a:pPr algn="ctr"/>
          <a:endParaRPr lang="pt-BR" sz="800" i="1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83137</xdr:colOff>
      <xdr:row>5</xdr:row>
      <xdr:rowOff>62777</xdr:rowOff>
    </xdr:from>
    <xdr:to>
      <xdr:col>17</xdr:col>
      <xdr:colOff>337857</xdr:colOff>
      <xdr:row>27</xdr:row>
      <xdr:rowOff>8405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0.93663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43568"/>
          <a:ext cx="6305897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effectLst/>
              <a:latin typeface="Calibri (Corpo)"/>
              <a:ea typeface="+mn-ea"/>
              <a:cs typeface="+mn-cs"/>
            </a:rPr>
            <a:t>Fonte: Tesouro Nacional.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119494</xdr:colOff>
      <xdr:row>4</xdr:row>
      <xdr:rowOff>79662</xdr:rowOff>
    </xdr:from>
    <xdr:to>
      <xdr:col>28</xdr:col>
      <xdr:colOff>417368</xdr:colOff>
      <xdr:row>25</xdr:row>
      <xdr:rowOff>40697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123825</xdr:colOff>
      <xdr:row>25</xdr:row>
      <xdr:rowOff>123825</xdr:rowOff>
    </xdr:from>
    <xdr:to>
      <xdr:col>28</xdr:col>
      <xdr:colOff>400051</xdr:colOff>
      <xdr:row>48</xdr:row>
      <xdr:rowOff>120361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0.92949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24673"/>
          <a:ext cx="6061365" cy="2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effectLst/>
              <a:latin typeface="Calibri (Corpo)"/>
              <a:ea typeface="+mn-ea"/>
              <a:cs typeface="+mn-cs"/>
            </a:rPr>
            <a:t>Fonte: Banco Central. Elaboração: IFI.	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0.93113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12128"/>
          <a:ext cx="6023263" cy="2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effectLst/>
              <a:latin typeface="Calibri (Corpo)"/>
              <a:ea typeface="+mn-ea"/>
              <a:cs typeface="+mn-cs"/>
            </a:rPr>
            <a:t>Fonte: Banco Central. Elaboração: IFI.	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111580</xdr:colOff>
      <xdr:row>4</xdr:row>
      <xdr:rowOff>118383</xdr:rowOff>
    </xdr:from>
    <xdr:to>
      <xdr:col>18</xdr:col>
      <xdr:colOff>19050</xdr:colOff>
      <xdr:row>26</xdr:row>
      <xdr:rowOff>123826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0.93029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836807"/>
          <a:ext cx="6162676" cy="287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latin typeface="+mn-lt"/>
            </a:rPr>
            <a:t>Fonte.</a:t>
          </a:r>
          <a:r>
            <a:rPr lang="pt-BR" sz="800" i="1" baseline="0">
              <a:latin typeface="+mn-lt"/>
            </a:rPr>
            <a:t> IBGE. Elaboração: IFI</a:t>
          </a:r>
          <a:endParaRPr lang="pt-BR" sz="800" i="1">
            <a:latin typeface="+mn-lt"/>
          </a:endParaRPr>
        </a:p>
        <a:p xmlns:a="http://schemas.openxmlformats.org/drawingml/2006/main">
          <a:endParaRPr lang="pt-BR" sz="8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0.93334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37314"/>
          <a:ext cx="5725648" cy="2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effectLst/>
              <a:latin typeface="+mn-lt"/>
              <a:ea typeface="+mn-ea"/>
              <a:cs typeface="+mn-cs"/>
            </a:rPr>
            <a:t>Fonte: Banco Central. Elaboração: IFI.	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13</xdr:row>
      <xdr:rowOff>140155</xdr:rowOff>
    </xdr:from>
    <xdr:to>
      <xdr:col>7</xdr:col>
      <xdr:colOff>619126</xdr:colOff>
      <xdr:row>29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0.94188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4370366"/>
          <a:ext cx="7584868" cy="269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solidFill>
                <a:sysClr val="windowText" lastClr="000000"/>
              </a:solidFill>
              <a:latin typeface="Calibri (Corpo)"/>
            </a:rPr>
            <a:t>Fonte: Tesouro (2011</a:t>
          </a:r>
          <a:r>
            <a:rPr lang="pt-BR" sz="800" i="1" baseline="0">
              <a:solidFill>
                <a:sysClr val="windowText" lastClr="000000"/>
              </a:solidFill>
              <a:latin typeface="Calibri (Corpo)"/>
            </a:rPr>
            <a:t> a 2018</a:t>
          </a:r>
          <a:r>
            <a:rPr lang="pt-BR" sz="800" i="1">
              <a:solidFill>
                <a:sysClr val="windowText" lastClr="000000"/>
              </a:solidFill>
              <a:latin typeface="Calibri (Corpo)"/>
            </a:rPr>
            <a:t>)</a:t>
          </a:r>
          <a:r>
            <a:rPr lang="pt-BR" sz="800" i="1" baseline="0">
              <a:solidFill>
                <a:sysClr val="windowText" lastClr="000000"/>
              </a:solidFill>
              <a:latin typeface="Calibri (Corpo)"/>
            </a:rPr>
            <a:t> e IFI (2019).</a:t>
          </a:r>
          <a:endParaRPr lang="pt-BR" sz="800" i="1">
            <a:solidFill>
              <a:sysClr val="windowText" lastClr="000000"/>
            </a:solidFill>
            <a:latin typeface="Calibri (Corpo)"/>
          </a:endParaRPr>
        </a:p>
        <a:p xmlns:a="http://schemas.openxmlformats.org/drawingml/2006/main">
          <a:pPr algn="ctr"/>
          <a:endParaRPr lang="pt-BR" sz="800">
            <a:solidFill>
              <a:sysClr val="windowText" lastClr="000000"/>
            </a:solidFill>
            <a:latin typeface="Calibri (Corpo)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142875</xdr:rowOff>
    </xdr:from>
    <xdr:to>
      <xdr:col>14</xdr:col>
      <xdr:colOff>180975</xdr:colOff>
      <xdr:row>26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0.41846</cdr:x>
      <cdr:y>0.15969</cdr:y>
    </cdr:from>
    <cdr:to>
      <cdr:x>0.41846</cdr:x>
      <cdr:y>0.8953</cdr:y>
    </cdr:to>
    <cdr:cxnSp macro="">
      <cdr:nvCxnSpPr>
        <cdr:cNvPr id="8" name="Conector reto 7"/>
        <cdr:cNvCxnSpPr/>
      </cdr:nvCxnSpPr>
      <cdr:spPr>
        <a:xfrm xmlns:a="http://schemas.openxmlformats.org/drawingml/2006/main" flipH="1">
          <a:off x="2115403" y="416257"/>
          <a:ext cx="0" cy="191751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0.92627</cdr:y>
    </cdr:from>
    <cdr:to>
      <cdr:x>1</cdr:x>
      <cdr:y>1</cdr:y>
    </cdr:to>
    <cdr:sp macro="" textlink="">
      <cdr:nvSpPr>
        <cdr:cNvPr id="3" name="Caixa de texto 1"/>
        <cdr:cNvSpPr txBox="1"/>
      </cdr:nvSpPr>
      <cdr:spPr>
        <a:xfrm xmlns:a="http://schemas.openxmlformats.org/drawingml/2006/main">
          <a:off x="0" y="3387931"/>
          <a:ext cx="5457825" cy="269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solidFill>
                <a:sysClr val="windowText" lastClr="000000"/>
              </a:solidFill>
              <a:latin typeface="+mn-lt"/>
            </a:rPr>
            <a:t>Fonte: Tesouro (2014 a 2018) e IFI (anos seguintes).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466724</xdr:colOff>
      <xdr:row>7</xdr:row>
      <xdr:rowOff>9526</xdr:rowOff>
    </xdr:from>
    <xdr:to>
      <xdr:col>14</xdr:col>
      <xdr:colOff>587828</xdr:colOff>
      <xdr:row>29</xdr:row>
      <xdr:rowOff>13608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0.93286</cdr:y>
    </cdr:from>
    <cdr:to>
      <cdr:x>0.99375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558020"/>
          <a:ext cx="8071304" cy="256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solidFill>
                <a:sysClr val="windowText" lastClr="000000"/>
              </a:solidFill>
              <a:latin typeface="Calibri (Corpo)"/>
            </a:rPr>
            <a:t>Fonte: Tesouro (2014 a 2018) e IFI (anos seguintes).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4097113" y="1208314"/>
    <xdr:ext cx="6810374" cy="40004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0.2945</cdr:x>
      <cdr:y>0.09172</cdr:y>
    </cdr:from>
    <cdr:to>
      <cdr:x>0.2945</cdr:x>
      <cdr:y>0.82063</cdr:y>
    </cdr:to>
    <cdr:cxnSp macro="">
      <cdr:nvCxnSpPr>
        <cdr:cNvPr id="6" name="Conector reto 5"/>
        <cdr:cNvCxnSpPr/>
      </cdr:nvCxnSpPr>
      <cdr:spPr>
        <a:xfrm xmlns:a="http://schemas.openxmlformats.org/drawingml/2006/main" flipH="1">
          <a:off x="2005627" y="366936"/>
          <a:ext cx="0" cy="2916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7" name="Caixa de texto 1"/>
        <cdr:cNvSpPr txBox="1"/>
      </cdr:nvSpPr>
      <cdr:spPr>
        <a:xfrm xmlns:a="http://schemas.openxmlformats.org/drawingml/2006/main">
          <a:off x="0" y="3771899"/>
          <a:ext cx="6810374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Calibri (Corpo)"/>
            </a:rPr>
            <a:t>Fonte: Tesouro (2014</a:t>
          </a:r>
          <a:r>
            <a:rPr lang="pt-BR" sz="800" i="1" baseline="0">
              <a:latin typeface="Calibri (Corpo)"/>
            </a:rPr>
            <a:t> a 2018</a:t>
          </a:r>
          <a:r>
            <a:rPr lang="pt-BR" sz="800" i="1">
              <a:latin typeface="Calibri (Corpo)"/>
            </a:rPr>
            <a:t>)</a:t>
          </a:r>
          <a:r>
            <a:rPr lang="pt-BR" sz="800" i="1" baseline="0">
              <a:latin typeface="Calibri (Corpo)"/>
            </a:rPr>
            <a:t> e IFI (anos seguintes).</a:t>
          </a:r>
          <a:endParaRPr lang="pt-BR" sz="800" i="1">
            <a:latin typeface="Calibri (Corpo)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0</xdr:rowOff>
    </xdr:from>
    <xdr:to>
      <xdr:col>16</xdr:col>
      <xdr:colOff>345698</xdr:colOff>
      <xdr:row>21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8</xdr:row>
      <xdr:rowOff>19050</xdr:rowOff>
    </xdr:from>
    <xdr:to>
      <xdr:col>12</xdr:col>
      <xdr:colOff>100330</xdr:colOff>
      <xdr:row>25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0.94781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5279571"/>
          <a:ext cx="8133362" cy="290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Calibri (Corpo)"/>
            </a:rPr>
            <a:t>Fonte: IFI.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0.11194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0"/>
          <a:ext cx="5805805" cy="37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1">
              <a:latin typeface="+mj-lt"/>
            </a:rPr>
            <a:t>GRÁFICO</a:t>
          </a:r>
          <a:r>
            <a:rPr lang="pt-BR" sz="1000" b="1" baseline="0">
              <a:latin typeface="+mj-lt"/>
            </a:rPr>
            <a:t> 2. </a:t>
          </a:r>
          <a:r>
            <a:rPr lang="pt-BR" sz="1000" b="1" baseline="0">
              <a:effectLst/>
              <a:latin typeface="+mj-lt"/>
              <a:ea typeface="+mn-ea"/>
              <a:cs typeface="+mn-cs"/>
            </a:rPr>
            <a:t>INDICADORES DE ATIVIDADE ECONÔMICA (SÉRIES DESSAZONALIZADAS - 1°T 2014 = 100)</a:t>
          </a:r>
          <a:endParaRPr lang="pt-BR" sz="1000">
            <a:effectLst/>
            <a:latin typeface="+mj-lt"/>
          </a:endParaRPr>
        </a:p>
      </cdr:txBody>
    </cdr:sp>
  </cdr:relSizeAnchor>
  <cdr:relSizeAnchor xmlns:cdr="http://schemas.openxmlformats.org/drawingml/2006/chartDrawing">
    <cdr:from>
      <cdr:x>0</cdr:x>
      <cdr:y>0.93182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124200"/>
          <a:ext cx="5805805" cy="222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Fonte.</a:t>
          </a:r>
          <a:r>
            <a:rPr lang="pt-BR" sz="800" i="1" baseline="0">
              <a:latin typeface="+mn-lt"/>
            </a:rPr>
            <a:t> IBGE e Banco Central. Elaboração: IFI</a:t>
          </a:r>
          <a:endParaRPr lang="pt-BR" sz="800" i="1"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152400</xdr:rowOff>
    </xdr:from>
    <xdr:to>
      <xdr:col>14</xdr:col>
      <xdr:colOff>142875</xdr:colOff>
      <xdr:row>22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0.01657</cdr:x>
      <cdr:y>0</cdr:y>
    </cdr:from>
    <cdr:to>
      <cdr:x>1</cdr:x>
      <cdr:y>0.11194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1987" y="0"/>
          <a:ext cx="5461088" cy="360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1" baseline="0">
              <a:solidFill>
                <a:sysClr val="windowText" lastClr="000000"/>
              </a:solidFill>
              <a:latin typeface="+mj-lt"/>
            </a:rPr>
            <a:t>GRÁFICO 3. NÍVEL DE UTILIZAÇÃO DA CAPACIDADE INSTALADA</a:t>
          </a:r>
          <a:endParaRPr lang="pt-BR" sz="1000" b="1">
            <a:solidFill>
              <a:sysClr val="windowText" lastClr="000000"/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</cdr:x>
      <cdr:y>0.89493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710703"/>
          <a:ext cx="5541869" cy="31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Fonte:</a:t>
          </a:r>
          <a:r>
            <a:rPr lang="pt-BR" sz="800" i="1" baseline="0">
              <a:latin typeface="+mn-lt"/>
            </a:rPr>
            <a:t> FGV. Elaboração: IFI.</a:t>
          </a:r>
          <a:endParaRPr lang="pt-BR" sz="800" i="1">
            <a:latin typeface="+mn-lt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6</xdr:row>
      <xdr:rowOff>57150</xdr:rowOff>
    </xdr:from>
    <xdr:to>
      <xdr:col>14</xdr:col>
      <xdr:colOff>76199</xdr:colOff>
      <xdr:row>22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0.11194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0"/>
          <a:ext cx="4310380" cy="282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1" baseline="0">
              <a:latin typeface="+mj-lt"/>
            </a:rPr>
            <a:t>GRÁFICO 4. ÍNDICE DE INCERTEZA DA ECONOMIA</a:t>
          </a:r>
          <a:endParaRPr lang="pt-BR" sz="1000" b="1">
            <a:latin typeface="+mj-lt"/>
          </a:endParaRPr>
        </a:p>
      </cdr:txBody>
    </cdr:sp>
  </cdr:relSizeAnchor>
  <cdr:relSizeAnchor xmlns:cdr="http://schemas.openxmlformats.org/drawingml/2006/chartDrawing">
    <cdr:from>
      <cdr:x>0.20134</cdr:x>
      <cdr:y>0.90126</cdr:y>
    </cdr:from>
    <cdr:to>
      <cdr:x>0.81538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774776" y="2523850"/>
          <a:ext cx="2362888" cy="271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+mn-lt"/>
            </a:rPr>
            <a:t>Fonte:</a:t>
          </a:r>
          <a:r>
            <a:rPr lang="pt-BR" sz="800" i="1" baseline="0">
              <a:latin typeface="+mn-lt"/>
            </a:rPr>
            <a:t> FGV. Elaboração: IFI.</a:t>
          </a:r>
          <a:endParaRPr lang="pt-BR" sz="800" i="1"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GEP\Estrat&#233;gia%20e%20Pesquisa\calend&#225;rio\AcompMercBolet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ovespa_acum"/>
      <sheetName val="BRASIL"/>
      <sheetName val="Embi"/>
      <sheetName val="EUA"/>
      <sheetName val="ARG"/>
      <sheetName val="EURO"/>
      <sheetName val="UK"/>
      <sheetName val="G_Bolsas"/>
      <sheetName val="G_Bolsas (2)"/>
      <sheetName val="Bolsas"/>
      <sheetName val="Petroleo"/>
      <sheetName val="US Desemprego x Confiança"/>
      <sheetName val="G_EmbiBrasil"/>
      <sheetName val="G_Conf_EUA"/>
      <sheetName val="G_US Prod ind x Capacidade "/>
      <sheetName val="G_US ISM"/>
      <sheetName val="AR Inflação"/>
      <sheetName val="Petroleo Brent"/>
      <sheetName val="oil"/>
      <sheetName val="AR Confiança e atividade"/>
      <sheetName val="G_Câmbio"/>
      <sheetName val="G_bovespa"/>
      <sheetName val="G_petróleo"/>
      <sheetName val="G_ARG_arrectrib"/>
      <sheetName val="G_AR Câmbio)"/>
      <sheetName val="G_EmbiArg"/>
      <sheetName val="G_AR REs"/>
      <sheetName val="Graficos EUA"/>
      <sheetName val="Plan1"/>
      <sheetName val="Jap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9EBBD3"/>
      </a:accent1>
      <a:accent2>
        <a:srgbClr val="005D89"/>
      </a:accent2>
      <a:accent3>
        <a:srgbClr val="00ADFA"/>
      </a:accent3>
      <a:accent4>
        <a:srgbClr val="D5998E"/>
      </a:accent4>
      <a:accent5>
        <a:srgbClr val="BD534B"/>
      </a:accent5>
      <a:accent6>
        <a:srgbClr val="FFFFFF"/>
      </a:accent6>
      <a:hlink>
        <a:srgbClr val="FF0000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instituicaofiscalindependente" TargetMode="External"/><Relationship Id="rId2" Type="http://schemas.openxmlformats.org/officeDocument/2006/relationships/hyperlink" Target="https://www.instagram.com/ifibrasil" TargetMode="External"/><Relationship Id="rId1" Type="http://schemas.openxmlformats.org/officeDocument/2006/relationships/hyperlink" Target="http://www2.senado.leg.br/bdsf/bitstream/handle/id/557346/RAF28_MAIO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witter.com/ifibrasi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0"/>
  </sheetPr>
  <dimension ref="A1:W37"/>
  <sheetViews>
    <sheetView tabSelected="1" zoomScale="85" zoomScaleNormal="85" workbookViewId="0">
      <selection activeCell="AF1" sqref="AF1"/>
    </sheetView>
  </sheetViews>
  <sheetFormatPr defaultRowHeight="15" x14ac:dyDescent="0.25"/>
  <cols>
    <col min="1" max="1" width="12.140625" style="1" customWidth="1"/>
    <col min="2" max="2" width="7.28515625" style="1" bestFit="1" customWidth="1"/>
    <col min="3" max="3" width="6.7109375" style="1" bestFit="1" customWidth="1"/>
    <col min="4" max="23" width="11.140625" style="1" customWidth="1"/>
    <col min="24" max="16384" width="9.140625" style="1"/>
  </cols>
  <sheetData>
    <row r="1" spans="1:23" x14ac:dyDescent="0.25">
      <c r="A1" s="7"/>
      <c r="R1" s="10"/>
      <c r="S1" s="10"/>
      <c r="T1" s="10"/>
      <c r="U1" s="10"/>
      <c r="V1" s="10"/>
      <c r="W1" s="10"/>
    </row>
    <row r="2" spans="1:23" x14ac:dyDescent="0.25">
      <c r="R2" s="10"/>
      <c r="S2" s="11"/>
      <c r="T2" s="11"/>
      <c r="U2" s="11"/>
      <c r="V2" s="11"/>
      <c r="W2" s="11"/>
    </row>
    <row r="3" spans="1:23" x14ac:dyDescent="0.25">
      <c r="B3" s="15"/>
      <c r="C3" s="15"/>
      <c r="R3" s="10"/>
      <c r="S3" s="12"/>
      <c r="T3" s="12"/>
      <c r="U3" s="12"/>
      <c r="V3" s="12"/>
      <c r="W3" s="13"/>
    </row>
    <row r="4" spans="1:23" x14ac:dyDescent="0.25">
      <c r="R4" s="10"/>
      <c r="S4" s="12"/>
      <c r="T4" s="12"/>
      <c r="U4" s="12"/>
      <c r="V4" s="12"/>
      <c r="W4" s="13"/>
    </row>
    <row r="5" spans="1:23" x14ac:dyDescent="0.25">
      <c r="R5" s="10"/>
      <c r="S5" s="12"/>
      <c r="T5" s="12"/>
      <c r="U5" s="12"/>
      <c r="V5" s="12"/>
      <c r="W5" s="13"/>
    </row>
    <row r="7" spans="1:23" ht="43.5" customHeight="1" x14ac:dyDescent="0.25">
      <c r="A7" s="3"/>
      <c r="B7" s="559" t="s">
        <v>745</v>
      </c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</row>
    <row r="8" spans="1:23" ht="18" customHeight="1" x14ac:dyDescent="0.25">
      <c r="A8" s="3"/>
      <c r="B8" s="561" t="s">
        <v>744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</row>
    <row r="9" spans="1:23" ht="18" customHeigh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9.5" customHeight="1" thickBot="1" x14ac:dyDescent="0.3">
      <c r="A10" s="3"/>
      <c r="B10" s="560" t="s">
        <v>1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</row>
    <row r="11" spans="1:23" ht="15" customHeight="1" x14ac:dyDescent="0.25">
      <c r="B11" s="557" t="s">
        <v>347</v>
      </c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 t="s">
        <v>620</v>
      </c>
      <c r="N11" s="557"/>
      <c r="O11" s="557"/>
      <c r="P11" s="557"/>
      <c r="Q11" s="557"/>
      <c r="R11" s="557"/>
      <c r="S11" s="557"/>
      <c r="T11" s="557"/>
      <c r="U11" s="557"/>
      <c r="V11" s="557"/>
      <c r="W11" s="557"/>
    </row>
    <row r="12" spans="1:23" ht="15" customHeight="1" x14ac:dyDescent="0.25">
      <c r="B12" s="553" t="s">
        <v>733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 t="s">
        <v>619</v>
      </c>
      <c r="N12" s="553"/>
      <c r="O12" s="553"/>
      <c r="P12" s="553"/>
      <c r="Q12" s="553"/>
      <c r="R12" s="553"/>
      <c r="S12" s="553"/>
      <c r="T12" s="553"/>
      <c r="U12" s="553"/>
      <c r="V12" s="553"/>
      <c r="W12" s="553"/>
    </row>
    <row r="13" spans="1:23" ht="15" customHeight="1" x14ac:dyDescent="0.25">
      <c r="B13" s="554" t="s">
        <v>348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 t="s">
        <v>734</v>
      </c>
      <c r="N13" s="554"/>
      <c r="O13" s="554"/>
      <c r="P13" s="554"/>
      <c r="Q13" s="554"/>
      <c r="R13" s="554"/>
      <c r="S13" s="554"/>
      <c r="T13" s="554"/>
      <c r="U13" s="554"/>
      <c r="V13" s="554"/>
      <c r="W13" s="554"/>
    </row>
    <row r="14" spans="1:23" ht="15" customHeight="1" x14ac:dyDescent="0.25">
      <c r="B14" s="553" t="s">
        <v>351</v>
      </c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 t="s">
        <v>616</v>
      </c>
      <c r="N14" s="553"/>
      <c r="O14" s="553"/>
      <c r="P14" s="553"/>
      <c r="Q14" s="553"/>
      <c r="R14" s="553"/>
      <c r="S14" s="553"/>
      <c r="T14" s="553"/>
      <c r="U14" s="553"/>
      <c r="V14" s="553"/>
      <c r="W14" s="553"/>
    </row>
    <row r="15" spans="1:23" ht="15" customHeight="1" x14ac:dyDescent="0.25">
      <c r="B15" s="554" t="s">
        <v>350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 t="s">
        <v>735</v>
      </c>
      <c r="N15" s="554"/>
      <c r="O15" s="554"/>
      <c r="P15" s="554"/>
      <c r="Q15" s="554"/>
      <c r="R15" s="554"/>
      <c r="S15" s="554"/>
      <c r="T15" s="554"/>
      <c r="U15" s="554"/>
      <c r="V15" s="554"/>
      <c r="W15" s="554"/>
    </row>
    <row r="16" spans="1:23" ht="15" customHeight="1" x14ac:dyDescent="0.25">
      <c r="B16" s="553" t="s">
        <v>349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 t="s">
        <v>605</v>
      </c>
      <c r="N16" s="553"/>
      <c r="O16" s="553"/>
      <c r="P16" s="553"/>
      <c r="Q16" s="553"/>
      <c r="R16" s="553"/>
      <c r="S16" s="553"/>
      <c r="T16" s="553"/>
      <c r="U16" s="553"/>
      <c r="V16" s="553"/>
      <c r="W16" s="553"/>
    </row>
    <row r="17" spans="2:23" ht="15" customHeight="1" x14ac:dyDescent="0.25">
      <c r="B17" s="554" t="s">
        <v>352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 t="s">
        <v>736</v>
      </c>
      <c r="N17" s="554"/>
      <c r="O17" s="554"/>
      <c r="P17" s="554"/>
      <c r="Q17" s="554"/>
      <c r="R17" s="554"/>
      <c r="S17" s="554"/>
      <c r="T17" s="554"/>
      <c r="U17" s="554"/>
      <c r="V17" s="554"/>
      <c r="W17" s="554"/>
    </row>
    <row r="18" spans="2:23" ht="15" customHeight="1" x14ac:dyDescent="0.25">
      <c r="B18" s="553" t="s">
        <v>140</v>
      </c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 t="s">
        <v>608</v>
      </c>
      <c r="N18" s="553"/>
      <c r="O18" s="553"/>
      <c r="P18" s="553"/>
      <c r="Q18" s="553"/>
      <c r="R18" s="553"/>
      <c r="S18" s="553"/>
      <c r="T18" s="553"/>
      <c r="U18" s="553"/>
      <c r="V18" s="553"/>
      <c r="W18" s="553"/>
    </row>
    <row r="19" spans="2:23" ht="15" customHeight="1" x14ac:dyDescent="0.25">
      <c r="B19" s="554" t="s">
        <v>722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 t="s">
        <v>623</v>
      </c>
      <c r="N19" s="554"/>
      <c r="O19" s="554"/>
      <c r="P19" s="554"/>
      <c r="Q19" s="554"/>
      <c r="R19" s="554"/>
      <c r="S19" s="554"/>
      <c r="T19" s="554"/>
      <c r="U19" s="554"/>
      <c r="V19" s="554"/>
      <c r="W19" s="554"/>
    </row>
    <row r="20" spans="2:23" ht="15" customHeight="1" x14ac:dyDescent="0.25">
      <c r="B20" s="553" t="s">
        <v>721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 t="s">
        <v>621</v>
      </c>
      <c r="N20" s="553"/>
      <c r="O20" s="553"/>
      <c r="P20" s="553"/>
      <c r="Q20" s="553"/>
      <c r="R20" s="553"/>
      <c r="S20" s="553"/>
      <c r="T20" s="553"/>
      <c r="U20" s="553"/>
      <c r="V20" s="553"/>
      <c r="W20" s="553"/>
    </row>
    <row r="21" spans="2:23" ht="15" customHeight="1" x14ac:dyDescent="0.25">
      <c r="B21" s="554" t="s">
        <v>725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 t="s">
        <v>737</v>
      </c>
      <c r="N21" s="554"/>
      <c r="O21" s="554"/>
      <c r="P21" s="554"/>
      <c r="Q21" s="554"/>
      <c r="R21" s="554"/>
      <c r="S21" s="554"/>
      <c r="T21" s="554"/>
      <c r="U21" s="554"/>
      <c r="V21" s="554"/>
      <c r="W21" s="554"/>
    </row>
    <row r="22" spans="2:23" ht="15" customHeight="1" x14ac:dyDescent="0.25">
      <c r="B22" s="553" t="s">
        <v>730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 t="s">
        <v>738</v>
      </c>
      <c r="N22" s="553"/>
      <c r="O22" s="553"/>
      <c r="P22" s="553"/>
      <c r="Q22" s="553"/>
      <c r="R22" s="553"/>
      <c r="S22" s="553"/>
      <c r="T22" s="553"/>
      <c r="U22" s="553"/>
      <c r="V22" s="553"/>
      <c r="W22" s="553"/>
    </row>
    <row r="23" spans="2:23" ht="15" customHeight="1" x14ac:dyDescent="0.25">
      <c r="B23" s="554" t="s">
        <v>731</v>
      </c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 t="s">
        <v>712</v>
      </c>
      <c r="N23" s="554"/>
      <c r="O23" s="554"/>
      <c r="P23" s="554"/>
      <c r="Q23" s="554"/>
      <c r="R23" s="554"/>
      <c r="S23" s="554"/>
      <c r="T23" s="554"/>
      <c r="U23" s="554"/>
      <c r="V23" s="554"/>
      <c r="W23" s="554"/>
    </row>
    <row r="24" spans="2:23" ht="15" customHeight="1" x14ac:dyDescent="0.25">
      <c r="B24" s="553" t="s">
        <v>732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 t="s">
        <v>684</v>
      </c>
      <c r="N24" s="553"/>
      <c r="O24" s="553"/>
      <c r="P24" s="553"/>
      <c r="Q24" s="553"/>
      <c r="R24" s="553"/>
      <c r="S24" s="553"/>
      <c r="T24" s="553"/>
      <c r="U24" s="553"/>
      <c r="V24" s="553"/>
      <c r="W24" s="553"/>
    </row>
    <row r="25" spans="2:23" ht="15" customHeight="1" x14ac:dyDescent="0.25">
      <c r="B25" s="554" t="s">
        <v>757</v>
      </c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 t="s">
        <v>739</v>
      </c>
      <c r="N25" s="554"/>
      <c r="O25" s="554"/>
      <c r="P25" s="554"/>
      <c r="Q25" s="554"/>
      <c r="R25" s="554"/>
      <c r="S25" s="554"/>
      <c r="T25" s="554"/>
      <c r="U25" s="554"/>
      <c r="V25" s="554"/>
      <c r="W25" s="554"/>
    </row>
    <row r="26" spans="2:23" ht="15" customHeight="1" x14ac:dyDescent="0.25">
      <c r="B26" s="553" t="s">
        <v>73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 t="s">
        <v>741</v>
      </c>
      <c r="N26" s="553"/>
      <c r="O26" s="553"/>
      <c r="P26" s="553"/>
      <c r="Q26" s="553"/>
      <c r="R26" s="553"/>
      <c r="S26" s="553"/>
      <c r="T26" s="553"/>
      <c r="U26" s="553"/>
      <c r="V26" s="553"/>
      <c r="W26" s="553"/>
    </row>
    <row r="27" spans="2:23" ht="15" customHeight="1" x14ac:dyDescent="0.25">
      <c r="B27" s="554" t="s">
        <v>532</v>
      </c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 t="s">
        <v>742</v>
      </c>
      <c r="N27" s="554"/>
      <c r="O27" s="554"/>
      <c r="P27" s="554"/>
      <c r="Q27" s="554"/>
      <c r="R27" s="554"/>
      <c r="S27" s="554"/>
      <c r="T27" s="554"/>
      <c r="U27" s="554"/>
      <c r="V27" s="554"/>
      <c r="W27" s="554"/>
    </row>
    <row r="28" spans="2:23" ht="15" customHeight="1" x14ac:dyDescent="0.25">
      <c r="B28" s="553" t="s">
        <v>756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 t="s">
        <v>743</v>
      </c>
      <c r="N28" s="553"/>
      <c r="O28" s="553"/>
      <c r="P28" s="553"/>
      <c r="Q28" s="553"/>
      <c r="R28" s="553"/>
      <c r="S28" s="553"/>
      <c r="T28" s="553"/>
      <c r="U28" s="553"/>
      <c r="V28" s="553"/>
      <c r="W28" s="553"/>
    </row>
    <row r="29" spans="2:23" ht="15" customHeight="1" x14ac:dyDescent="0.25">
      <c r="B29" s="554" t="s">
        <v>533</v>
      </c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 t="s">
        <v>15</v>
      </c>
      <c r="N29" s="554"/>
      <c r="O29" s="554"/>
      <c r="P29" s="554"/>
      <c r="Q29" s="554"/>
      <c r="R29" s="554"/>
      <c r="S29" s="554"/>
      <c r="T29" s="554"/>
      <c r="U29" s="554"/>
      <c r="V29" s="554"/>
      <c r="W29" s="554"/>
    </row>
    <row r="30" spans="2:23" ht="15" customHeight="1" x14ac:dyDescent="0.25">
      <c r="B30" s="553" t="s">
        <v>702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</row>
    <row r="31" spans="2:23" ht="15" customHeight="1" thickBot="1" x14ac:dyDescent="0.3"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4" t="s">
        <v>186</v>
      </c>
      <c r="N31" s="554"/>
      <c r="O31" s="554"/>
      <c r="P31" s="554"/>
      <c r="Q31" s="554"/>
      <c r="R31" s="554"/>
      <c r="S31" s="554"/>
      <c r="T31" s="554"/>
      <c r="U31" s="554"/>
      <c r="V31" s="554"/>
      <c r="W31" s="554"/>
    </row>
    <row r="32" spans="2:23" ht="15" customHeight="1" x14ac:dyDescent="0.25"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</row>
    <row r="33" spans="6:18" ht="15" customHeight="1" x14ac:dyDescent="0.25">
      <c r="H33" s="556" t="s">
        <v>2</v>
      </c>
      <c r="I33" s="9" t="s">
        <v>3</v>
      </c>
      <c r="J33" s="9" t="s">
        <v>4</v>
      </c>
      <c r="K33" s="9"/>
      <c r="L33" s="9"/>
      <c r="M33" s="9" t="s">
        <v>7</v>
      </c>
      <c r="N33" s="18" t="s">
        <v>9</v>
      </c>
      <c r="O33" s="18"/>
      <c r="P33" s="18"/>
      <c r="Q33" s="18"/>
      <c r="R33" s="18"/>
    </row>
    <row r="34" spans="6:18" ht="15" customHeight="1" x14ac:dyDescent="0.25">
      <c r="H34" s="556"/>
      <c r="K34" s="16"/>
      <c r="L34" s="9"/>
      <c r="M34" s="9" t="s">
        <v>8</v>
      </c>
      <c r="N34" s="18" t="s">
        <v>10</v>
      </c>
      <c r="O34" s="18"/>
      <c r="P34" s="18"/>
      <c r="Q34" s="18"/>
      <c r="R34" s="18"/>
    </row>
    <row r="35" spans="6:18" ht="15" customHeight="1" x14ac:dyDescent="0.25">
      <c r="H35" s="556"/>
      <c r="I35" s="17" t="s">
        <v>5</v>
      </c>
      <c r="J35" s="16" t="s">
        <v>6</v>
      </c>
      <c r="K35" s="16"/>
      <c r="M35" s="9" t="s">
        <v>13</v>
      </c>
      <c r="N35" s="18" t="s">
        <v>14</v>
      </c>
      <c r="O35" s="18"/>
      <c r="P35" s="18"/>
      <c r="Q35" s="18"/>
      <c r="R35" s="18"/>
    </row>
    <row r="37" spans="6:18" x14ac:dyDescent="0.25">
      <c r="F37" s="8"/>
    </row>
  </sheetData>
  <mergeCells count="48">
    <mergeCell ref="B24:L24"/>
    <mergeCell ref="B16:L16"/>
    <mergeCell ref="M11:W11"/>
    <mergeCell ref="M16:W16"/>
    <mergeCell ref="B19:L19"/>
    <mergeCell ref="B20:L20"/>
    <mergeCell ref="B21:L21"/>
    <mergeCell ref="B22:L22"/>
    <mergeCell ref="B23:L23"/>
    <mergeCell ref="M19:W19"/>
    <mergeCell ref="M20:W20"/>
    <mergeCell ref="M21:W21"/>
    <mergeCell ref="M22:W22"/>
    <mergeCell ref="M23:W23"/>
    <mergeCell ref="B7:W7"/>
    <mergeCell ref="B10:W10"/>
    <mergeCell ref="B8:W8"/>
    <mergeCell ref="M15:W15"/>
    <mergeCell ref="B11:L11"/>
    <mergeCell ref="B12:L12"/>
    <mergeCell ref="B13:L13"/>
    <mergeCell ref="B14:L14"/>
    <mergeCell ref="B15:L15"/>
    <mergeCell ref="M12:W12"/>
    <mergeCell ref="M13:W13"/>
    <mergeCell ref="M14:W14"/>
    <mergeCell ref="M31:W31"/>
    <mergeCell ref="B31:L31"/>
    <mergeCell ref="H33:H35"/>
    <mergeCell ref="M27:W27"/>
    <mergeCell ref="M17:W17"/>
    <mergeCell ref="B18:L18"/>
    <mergeCell ref="B17:L17"/>
    <mergeCell ref="B26:L26"/>
    <mergeCell ref="B27:L27"/>
    <mergeCell ref="B25:L25"/>
    <mergeCell ref="M18:W18"/>
    <mergeCell ref="M24:W24"/>
    <mergeCell ref="M25:W25"/>
    <mergeCell ref="B32:L32"/>
    <mergeCell ref="M32:W32"/>
    <mergeCell ref="M26:W26"/>
    <mergeCell ref="M28:W28"/>
    <mergeCell ref="M29:W29"/>
    <mergeCell ref="M30:W30"/>
    <mergeCell ref="B28:L28"/>
    <mergeCell ref="B29:L29"/>
    <mergeCell ref="B30:L30"/>
  </mergeCells>
  <hyperlinks>
    <hyperlink ref="B8:W8" r:id="rId1" display="Clique aqui para acessar o RAF nº 28"/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'Tabela 1'!A1"/>
    <hyperlink ref="B18:L18" location="'Gráfico 8'!A1" display="'Gráfico 8'!A1"/>
    <hyperlink ref="B17:L17" location="'Gráfico 7'!A1" display="'Gráfico 7'!A1"/>
    <hyperlink ref="B16:L16" location="'Gráfico 6'!A1" display="Gráfico 6. Alíquotas combinadas das contribuições dos servidores ativos da união ao RPPS por nível de remuneração"/>
    <hyperlink ref="B15:L15" location="'Gráfico 5'!A1" display="Gráfico 5. Alíquotas efetivas das contribuições ao RGPS"/>
    <hyperlink ref="N35" r:id="rId2"/>
    <hyperlink ref="B12:L12" location="'Gráfico 2'!A1" display="Gráfico 2. Despesas previdenciárias - RGPS (em % do PIB)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Gráfico 1. Impacto da reforma para o RGPS (R$ bilhões)"/>
    <hyperlink ref="N33" r:id="rId3"/>
    <hyperlink ref="N34" r:id="rId4"/>
    <hyperlink ref="B22:L22" location="'Gráfico 12'!A1" display="'Gráfico 12'!A1"/>
    <hyperlink ref="B21:L21" location="'Gráfico 11'!A1" display="'Gráfico 11'!A1"/>
    <hyperlink ref="B20:L20" location="'Gráfico 10'!A1" display="'Gráfico 10'!A1"/>
    <hyperlink ref="B19:L19" location="'Gráfico 9'!A1" display="'Gráfico 9'!A1"/>
    <hyperlink ref="B25:L25" location="'Gráfico 15'!A1" display="'Gráfico 15'!A1"/>
    <hyperlink ref="B24:L24" location="'Gráficos 13 e 14'!A1" display="'Gráficos 13 e 14'!A1"/>
    <hyperlink ref="B23:L23" location="'Gráficos 13 e 14'!A1" display="'Gráficos 13 e 14'!A1"/>
    <hyperlink ref="M18:W18" location="'Tabela 8'!A1" display="'Tabela 8'!A1"/>
    <hyperlink ref="M22:W22" location="'Tabela 12'!A1" display="'Tabela 12'!A1"/>
    <hyperlink ref="M21:W21" location="'Tabela 11'!A1" display="'Tabela 11'!A1"/>
    <hyperlink ref="M20:W20" location="'Tabela 10'!A1" display="Tabela 10. Despesas totais primárias (var.% real 1º trimestre x 1ª trimestre) – 2010 a 2019"/>
    <hyperlink ref="M19:W19" location="'Tabela 9'!A1" display="Tabela 9. Despesas acumuladas em 12 meses (R$ bilhões, a preços de mar/19)"/>
    <hyperlink ref="M25:W25" location="'Tabela 15'!A1" display="'Tabela 15'!A1"/>
    <hyperlink ref="M24:W24" location="'Tabela 14'!A1" display="'Tabela 14'!A1"/>
    <hyperlink ref="M23:W23" location="'Tabela 13'!A1" display="'Tabela 13'!A1"/>
    <hyperlink ref="B26:L26" location="'Gráfico 16'!A1" display="'Gráfico 16'!A1"/>
    <hyperlink ref="B27:L27" location="'Gráfico 17'!A1" display="'Gráfico 17'!A1"/>
    <hyperlink ref="B28:L28" location="'Gráfico 18'!A1" display="'Gráfico 18'!A1"/>
    <hyperlink ref="B29:L29" location="'Gráfico 19'!A1" display="'Gráfico 19'!A1"/>
    <hyperlink ref="B30:L30" location="'Gráfico 20'!A1" display="'Gráfico 20'!A1"/>
    <hyperlink ref="M31:W31" location="'Quadro 1'!A1" display="'Quadro 1'!A1"/>
    <hyperlink ref="M29:W29" location="'Projeções da IFI'!A1" display="'Projeções da IFI'!A1"/>
    <hyperlink ref="M28:W28" location="'Tabela 18'!A1" display="'Tabela 18'!A1"/>
    <hyperlink ref="M27:W27" location="'Tabela 17'!A1" display="'Tabela 17'!A1"/>
    <hyperlink ref="M26:W26" location="'Tabela 16'!A1" display="'Tabela 16'!A1"/>
    <hyperlink ref="M17:W17" location="'Tabela 7'!A1" display="'Tabela 7'!A1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M213"/>
  <sheetViews>
    <sheetView workbookViewId="0">
      <selection sqref="A1:B1"/>
    </sheetView>
  </sheetViews>
  <sheetFormatPr defaultRowHeight="14.25" x14ac:dyDescent="0.2"/>
  <cols>
    <col min="1" max="1" width="10.28515625" style="6" customWidth="1"/>
    <col min="2" max="2" width="11.140625" style="6" customWidth="1"/>
    <col min="3" max="4" width="16.7109375" style="6" customWidth="1"/>
    <col min="5" max="5" width="14.7109375" style="6" customWidth="1"/>
    <col min="6" max="6" width="9.42578125" style="6" customWidth="1"/>
    <col min="7" max="8" width="9.140625" style="6"/>
    <col min="9" max="9" width="10.5703125" style="6" bestFit="1" customWidth="1"/>
    <col min="10" max="16384" width="9.140625" style="6"/>
  </cols>
  <sheetData>
    <row r="1" spans="1:6" x14ac:dyDescent="0.2">
      <c r="A1" s="568" t="s">
        <v>0</v>
      </c>
      <c r="B1" s="568"/>
    </row>
    <row r="2" spans="1:6" x14ac:dyDescent="0.2">
      <c r="A2" s="4"/>
      <c r="B2" s="427"/>
    </row>
    <row r="3" spans="1:6" ht="15" customHeight="1" x14ac:dyDescent="0.2">
      <c r="A3" s="567" t="s">
        <v>765</v>
      </c>
      <c r="B3" s="567"/>
      <c r="C3" s="567"/>
      <c r="D3" s="567"/>
      <c r="E3" s="567"/>
      <c r="F3" s="567"/>
    </row>
    <row r="4" spans="1:6" ht="36.75" customHeight="1" x14ac:dyDescent="0.2">
      <c r="A4" s="565" t="s">
        <v>719</v>
      </c>
      <c r="B4" s="563" t="s">
        <v>717</v>
      </c>
      <c r="C4" s="564"/>
      <c r="D4" s="530" t="s">
        <v>766</v>
      </c>
      <c r="E4" s="562" t="s">
        <v>764</v>
      </c>
      <c r="F4" s="563"/>
    </row>
    <row r="5" spans="1:6" ht="32.25" customHeight="1" x14ac:dyDescent="0.2">
      <c r="A5" s="566"/>
      <c r="B5" s="527" t="s">
        <v>714</v>
      </c>
      <c r="C5" s="528" t="s">
        <v>782</v>
      </c>
      <c r="D5" s="175" t="s">
        <v>781</v>
      </c>
      <c r="E5" s="529" t="s">
        <v>565</v>
      </c>
      <c r="F5" s="527" t="s">
        <v>128</v>
      </c>
    </row>
    <row r="6" spans="1:6" x14ac:dyDescent="0.2">
      <c r="A6" s="386">
        <v>37622</v>
      </c>
      <c r="B6" s="38">
        <v>96.15</v>
      </c>
      <c r="C6" s="371">
        <v>67446.833751477752</v>
      </c>
      <c r="D6" s="38"/>
      <c r="E6" s="38"/>
      <c r="F6" s="38"/>
    </row>
    <row r="7" spans="1:6" x14ac:dyDescent="0.2">
      <c r="A7" s="383">
        <v>37653</v>
      </c>
      <c r="B7" s="6">
        <v>98.67</v>
      </c>
      <c r="C7" s="372">
        <v>53763.265077486976</v>
      </c>
    </row>
    <row r="8" spans="1:6" x14ac:dyDescent="0.2">
      <c r="A8" s="386">
        <v>37681</v>
      </c>
      <c r="B8" s="38">
        <v>103.41</v>
      </c>
      <c r="C8" s="371">
        <v>52110.850888397814</v>
      </c>
      <c r="D8" s="38"/>
      <c r="E8" s="38"/>
      <c r="F8" s="38"/>
    </row>
    <row r="9" spans="1:6" x14ac:dyDescent="0.2">
      <c r="A9" s="383">
        <v>37712</v>
      </c>
      <c r="B9" s="6">
        <v>102.19</v>
      </c>
      <c r="C9" s="372">
        <v>66154.319357925648</v>
      </c>
    </row>
    <row r="10" spans="1:6" x14ac:dyDescent="0.2">
      <c r="A10" s="386">
        <v>37742</v>
      </c>
      <c r="B10" s="38">
        <v>100.3</v>
      </c>
      <c r="C10" s="371">
        <v>54523.152381982953</v>
      </c>
      <c r="D10" s="38"/>
      <c r="E10" s="38"/>
      <c r="F10" s="38"/>
    </row>
    <row r="11" spans="1:6" x14ac:dyDescent="0.2">
      <c r="A11" s="383">
        <v>37773</v>
      </c>
      <c r="B11" s="6">
        <v>98.58</v>
      </c>
      <c r="C11" s="372">
        <v>49921.333649404653</v>
      </c>
    </row>
    <row r="12" spans="1:6" x14ac:dyDescent="0.2">
      <c r="A12" s="386">
        <v>37803</v>
      </c>
      <c r="B12" s="38">
        <v>103.05</v>
      </c>
      <c r="C12" s="371">
        <v>61102.218808575773</v>
      </c>
      <c r="D12" s="38"/>
      <c r="E12" s="38"/>
      <c r="F12" s="38"/>
    </row>
    <row r="13" spans="1:6" x14ac:dyDescent="0.2">
      <c r="A13" s="383">
        <v>37834</v>
      </c>
      <c r="B13" s="6">
        <v>101.47</v>
      </c>
      <c r="C13" s="372">
        <v>55041.785217385281</v>
      </c>
    </row>
    <row r="14" spans="1:6" x14ac:dyDescent="0.2">
      <c r="A14" s="386">
        <v>37865</v>
      </c>
      <c r="B14" s="38">
        <v>102.87</v>
      </c>
      <c r="C14" s="371">
        <v>56214.432799864204</v>
      </c>
      <c r="D14" s="38"/>
      <c r="E14" s="38"/>
      <c r="F14" s="38"/>
    </row>
    <row r="15" spans="1:6" x14ac:dyDescent="0.2">
      <c r="A15" s="383">
        <v>37895</v>
      </c>
      <c r="B15" s="6">
        <v>105.06</v>
      </c>
      <c r="C15" s="372">
        <v>64175.487060546715</v>
      </c>
    </row>
    <row r="16" spans="1:6" x14ac:dyDescent="0.2">
      <c r="A16" s="386">
        <v>37926</v>
      </c>
      <c r="B16" s="38">
        <v>101.95</v>
      </c>
      <c r="C16" s="371">
        <v>57049.601195260613</v>
      </c>
      <c r="D16" s="38"/>
      <c r="E16" s="38"/>
      <c r="F16" s="38"/>
    </row>
    <row r="17" spans="1:6" x14ac:dyDescent="0.2">
      <c r="A17" s="383">
        <v>37956</v>
      </c>
      <c r="B17" s="6">
        <v>99.74</v>
      </c>
      <c r="C17" s="372">
        <v>74608.844338965151</v>
      </c>
      <c r="D17" s="373">
        <f>SUM(C6:C17)</f>
        <v>712112.12452727358</v>
      </c>
    </row>
    <row r="18" spans="1:6" x14ac:dyDescent="0.2">
      <c r="A18" s="386">
        <v>37987</v>
      </c>
      <c r="B18" s="38">
        <v>98.59</v>
      </c>
      <c r="C18" s="371">
        <v>67673.489472523201</v>
      </c>
      <c r="D18" s="375">
        <f t="shared" ref="D18:D81" si="0">SUM(C7:C18)</f>
        <v>712338.78024831892</v>
      </c>
      <c r="E18" s="374"/>
      <c r="F18" s="374">
        <f>B18/B6-1</f>
        <v>2.5377015080603194E-2</v>
      </c>
    </row>
    <row r="19" spans="1:6" x14ac:dyDescent="0.2">
      <c r="A19" s="383">
        <v>38018</v>
      </c>
      <c r="B19" s="6">
        <v>99.45</v>
      </c>
      <c r="C19" s="372">
        <v>58151.076213470398</v>
      </c>
      <c r="D19" s="373">
        <f t="shared" si="0"/>
        <v>716726.59138430236</v>
      </c>
      <c r="E19" s="376"/>
      <c r="F19" s="376">
        <f t="shared" ref="F19:F82" si="1">B19/B7-1</f>
        <v>7.905138339920903E-3</v>
      </c>
    </row>
    <row r="20" spans="1:6" x14ac:dyDescent="0.2">
      <c r="A20" s="386">
        <v>38047</v>
      </c>
      <c r="B20" s="38">
        <v>111.98</v>
      </c>
      <c r="C20" s="371">
        <v>64199.136658452575</v>
      </c>
      <c r="D20" s="375">
        <f t="shared" si="0"/>
        <v>728814.87715435715</v>
      </c>
      <c r="E20" s="374"/>
      <c r="F20" s="374">
        <f t="shared" si="1"/>
        <v>8.2873996712116815E-2</v>
      </c>
    </row>
    <row r="21" spans="1:6" x14ac:dyDescent="0.2">
      <c r="A21" s="383">
        <v>38078</v>
      </c>
      <c r="B21" s="6">
        <v>107.36</v>
      </c>
      <c r="C21" s="372">
        <v>67273.794792827801</v>
      </c>
      <c r="D21" s="373">
        <f t="shared" si="0"/>
        <v>729934.35258925927</v>
      </c>
      <c r="E21" s="376"/>
      <c r="F21" s="376">
        <f t="shared" si="1"/>
        <v>5.0592034445640532E-2</v>
      </c>
    </row>
    <row r="22" spans="1:6" x14ac:dyDescent="0.2">
      <c r="A22" s="386">
        <v>38108</v>
      </c>
      <c r="B22" s="38">
        <v>106.03</v>
      </c>
      <c r="C22" s="371">
        <v>59508.526161843489</v>
      </c>
      <c r="D22" s="375">
        <f t="shared" si="0"/>
        <v>734919.72636911983</v>
      </c>
      <c r="E22" s="374"/>
      <c r="F22" s="374">
        <f t="shared" si="1"/>
        <v>5.7128614157527569E-2</v>
      </c>
    </row>
    <row r="23" spans="1:6" x14ac:dyDescent="0.2">
      <c r="A23" s="383">
        <v>38139</v>
      </c>
      <c r="B23" s="6">
        <v>107</v>
      </c>
      <c r="C23" s="372">
        <v>66015.753717558589</v>
      </c>
      <c r="D23" s="373">
        <f t="shared" si="0"/>
        <v>751014.14643727371</v>
      </c>
      <c r="E23" s="376"/>
      <c r="F23" s="376">
        <f t="shared" si="1"/>
        <v>8.5412862649624666E-2</v>
      </c>
    </row>
    <row r="24" spans="1:6" x14ac:dyDescent="0.2">
      <c r="A24" s="386">
        <v>38169</v>
      </c>
      <c r="B24" s="38">
        <v>111.47</v>
      </c>
      <c r="C24" s="371">
        <v>67301.803813096514</v>
      </c>
      <c r="D24" s="375">
        <f t="shared" si="0"/>
        <v>757213.73144179443</v>
      </c>
      <c r="E24" s="374"/>
      <c r="F24" s="374">
        <f t="shared" si="1"/>
        <v>8.1707908782144623E-2</v>
      </c>
    </row>
    <row r="25" spans="1:6" x14ac:dyDescent="0.2">
      <c r="A25" s="383">
        <v>38200</v>
      </c>
      <c r="B25" s="6">
        <v>110.65</v>
      </c>
      <c r="C25" s="372">
        <v>61192.604000780266</v>
      </c>
      <c r="D25" s="373">
        <f t="shared" si="0"/>
        <v>763364.55022518942</v>
      </c>
      <c r="E25" s="376"/>
      <c r="F25" s="376">
        <f t="shared" si="1"/>
        <v>9.0470089681679466E-2</v>
      </c>
    </row>
    <row r="26" spans="1:6" x14ac:dyDescent="0.2">
      <c r="A26" s="386">
        <v>38231</v>
      </c>
      <c r="B26" s="38">
        <v>109.21</v>
      </c>
      <c r="C26" s="371">
        <v>65042.805224015698</v>
      </c>
      <c r="D26" s="375">
        <f t="shared" si="0"/>
        <v>772192.92264934105</v>
      </c>
      <c r="E26" s="374"/>
      <c r="F26" s="374">
        <f t="shared" si="1"/>
        <v>6.163118499076492E-2</v>
      </c>
    </row>
    <row r="27" spans="1:6" x14ac:dyDescent="0.2">
      <c r="A27" s="383">
        <v>38261</v>
      </c>
      <c r="B27" s="6">
        <v>108.89</v>
      </c>
      <c r="C27" s="372">
        <v>66526.926812209669</v>
      </c>
      <c r="D27" s="373">
        <f t="shared" si="0"/>
        <v>774544.36240100395</v>
      </c>
      <c r="E27" s="376"/>
      <c r="F27" s="376">
        <f t="shared" si="1"/>
        <v>3.6455358842566232E-2</v>
      </c>
    </row>
    <row r="28" spans="1:6" x14ac:dyDescent="0.2">
      <c r="A28" s="386">
        <v>38292</v>
      </c>
      <c r="B28" s="38">
        <v>109.59</v>
      </c>
      <c r="C28" s="371">
        <v>59649.55580392835</v>
      </c>
      <c r="D28" s="375">
        <f t="shared" si="0"/>
        <v>777144.31700967182</v>
      </c>
      <c r="E28" s="374">
        <f>D28/D17-1</f>
        <v>9.1322967609305916E-2</v>
      </c>
      <c r="F28" s="374">
        <f t="shared" si="1"/>
        <v>7.4938695438940606E-2</v>
      </c>
    </row>
    <row r="29" spans="1:6" x14ac:dyDescent="0.2">
      <c r="A29" s="383">
        <v>38322</v>
      </c>
      <c r="B29" s="6">
        <v>107.56</v>
      </c>
      <c r="C29" s="372">
        <v>89399.072180782226</v>
      </c>
      <c r="D29" s="373">
        <f t="shared" si="0"/>
        <v>791934.54485148867</v>
      </c>
      <c r="E29" s="376">
        <f t="shared" ref="E29:E60" si="2">D29/D17-1</f>
        <v>0.11209248877373645</v>
      </c>
      <c r="F29" s="376">
        <f t="shared" si="1"/>
        <v>7.8403850010026144E-2</v>
      </c>
    </row>
    <row r="30" spans="1:6" x14ac:dyDescent="0.2">
      <c r="A30" s="386">
        <v>38353</v>
      </c>
      <c r="B30" s="38">
        <v>103.52</v>
      </c>
      <c r="C30" s="371">
        <v>73412.012132431759</v>
      </c>
      <c r="D30" s="375">
        <f t="shared" si="0"/>
        <v>797673.0675113973</v>
      </c>
      <c r="E30" s="374">
        <f t="shared" si="2"/>
        <v>0.11979452702733817</v>
      </c>
      <c r="F30" s="374">
        <f t="shared" si="1"/>
        <v>5.0005071508266496E-2</v>
      </c>
    </row>
    <row r="31" spans="1:6" x14ac:dyDescent="0.2">
      <c r="A31" s="383">
        <v>38384</v>
      </c>
      <c r="B31" s="6">
        <v>104</v>
      </c>
      <c r="C31" s="372">
        <v>61255.980330220438</v>
      </c>
      <c r="D31" s="373">
        <f t="shared" si="0"/>
        <v>800777.97162814729</v>
      </c>
      <c r="E31" s="376">
        <f t="shared" si="2"/>
        <v>0.11727118995474428</v>
      </c>
      <c r="F31" s="376">
        <f t="shared" si="1"/>
        <v>4.5751633986928164E-2</v>
      </c>
    </row>
    <row r="32" spans="1:6" x14ac:dyDescent="0.2">
      <c r="A32" s="386">
        <v>38412</v>
      </c>
      <c r="B32" s="38">
        <v>115.42</v>
      </c>
      <c r="C32" s="371">
        <v>68591.888458598172</v>
      </c>
      <c r="D32" s="375">
        <f t="shared" si="0"/>
        <v>805170.72342829301</v>
      </c>
      <c r="E32" s="374">
        <f t="shared" si="2"/>
        <v>0.10476713451852926</v>
      </c>
      <c r="F32" s="374">
        <f t="shared" si="1"/>
        <v>3.0719771387747841E-2</v>
      </c>
    </row>
    <row r="33" spans="1:6" x14ac:dyDescent="0.2">
      <c r="A33" s="383">
        <v>38443</v>
      </c>
      <c r="B33" s="6">
        <v>112.35</v>
      </c>
      <c r="C33" s="372">
        <v>76694.464977339303</v>
      </c>
      <c r="D33" s="373">
        <f t="shared" si="0"/>
        <v>814591.39361280436</v>
      </c>
      <c r="E33" s="376">
        <f t="shared" si="2"/>
        <v>0.11597897910030608</v>
      </c>
      <c r="F33" s="376">
        <f t="shared" si="1"/>
        <v>4.6479135618479939E-2</v>
      </c>
    </row>
    <row r="34" spans="1:6" x14ac:dyDescent="0.2">
      <c r="A34" s="386">
        <v>38473</v>
      </c>
      <c r="B34" s="38">
        <v>110.86</v>
      </c>
      <c r="C34" s="371">
        <v>61081.832181265992</v>
      </c>
      <c r="D34" s="375">
        <f t="shared" si="0"/>
        <v>816164.69963222696</v>
      </c>
      <c r="E34" s="374">
        <f t="shared" si="2"/>
        <v>0.11054945233882751</v>
      </c>
      <c r="F34" s="374">
        <f t="shared" si="1"/>
        <v>4.5553145336225676E-2</v>
      </c>
    </row>
    <row r="35" spans="1:6" x14ac:dyDescent="0.2">
      <c r="A35" s="383">
        <v>38504</v>
      </c>
      <c r="B35" s="6">
        <v>111.5</v>
      </c>
      <c r="C35" s="372">
        <v>71560.151217375605</v>
      </c>
      <c r="D35" s="373">
        <f t="shared" si="0"/>
        <v>821709.09713204403</v>
      </c>
      <c r="E35" s="376">
        <f t="shared" si="2"/>
        <v>9.4132648539497099E-2</v>
      </c>
      <c r="F35" s="376">
        <f t="shared" si="1"/>
        <v>4.20560747663552E-2</v>
      </c>
    </row>
    <row r="36" spans="1:6" x14ac:dyDescent="0.2">
      <c r="A36" s="386">
        <v>38534</v>
      </c>
      <c r="B36" s="38">
        <v>113.15</v>
      </c>
      <c r="C36" s="371">
        <v>70883.884831833813</v>
      </c>
      <c r="D36" s="375">
        <f t="shared" si="0"/>
        <v>825291.17815078131</v>
      </c>
      <c r="E36" s="374">
        <f t="shared" si="2"/>
        <v>8.9905193054756305E-2</v>
      </c>
      <c r="F36" s="374">
        <f t="shared" si="1"/>
        <v>1.507131963757069E-2</v>
      </c>
    </row>
    <row r="37" spans="1:6" x14ac:dyDescent="0.2">
      <c r="A37" s="383">
        <v>38565</v>
      </c>
      <c r="B37" s="6">
        <v>115.15</v>
      </c>
      <c r="C37" s="372">
        <v>68182.334453515738</v>
      </c>
      <c r="D37" s="373">
        <f t="shared" si="0"/>
        <v>832280.90860351676</v>
      </c>
      <c r="E37" s="376">
        <f t="shared" si="2"/>
        <v>9.0279746888950019E-2</v>
      </c>
      <c r="F37" s="376">
        <f t="shared" si="1"/>
        <v>4.0668775417984637E-2</v>
      </c>
    </row>
    <row r="38" spans="1:6" x14ac:dyDescent="0.2">
      <c r="A38" s="386">
        <v>38596</v>
      </c>
      <c r="B38" s="38">
        <v>110.95</v>
      </c>
      <c r="C38" s="371">
        <v>65371.610310899749</v>
      </c>
      <c r="D38" s="375">
        <f t="shared" si="0"/>
        <v>832609.71369040082</v>
      </c>
      <c r="E38" s="374">
        <f t="shared" si="2"/>
        <v>7.8240539726489367E-2</v>
      </c>
      <c r="F38" s="374">
        <f t="shared" si="1"/>
        <v>1.5932606904129676E-2</v>
      </c>
    </row>
    <row r="39" spans="1:6" x14ac:dyDescent="0.2">
      <c r="A39" s="383">
        <v>38626</v>
      </c>
      <c r="B39" s="6">
        <v>111.33</v>
      </c>
      <c r="C39" s="372">
        <v>72681.797071320063</v>
      </c>
      <c r="D39" s="373">
        <f t="shared" si="0"/>
        <v>838764.58394951117</v>
      </c>
      <c r="E39" s="376">
        <f t="shared" si="2"/>
        <v>8.2913548488599664E-2</v>
      </c>
      <c r="F39" s="376">
        <f t="shared" si="1"/>
        <v>2.2407934612912017E-2</v>
      </c>
    </row>
    <row r="40" spans="1:6" x14ac:dyDescent="0.2">
      <c r="A40" s="386">
        <v>38657</v>
      </c>
      <c r="B40" s="38">
        <v>111.73</v>
      </c>
      <c r="C40" s="371">
        <v>65099.49214853155</v>
      </c>
      <c r="D40" s="375">
        <f t="shared" si="0"/>
        <v>844214.52029411448</v>
      </c>
      <c r="E40" s="374">
        <f t="shared" si="2"/>
        <v>8.6303408281383609E-2</v>
      </c>
      <c r="F40" s="374">
        <f t="shared" si="1"/>
        <v>1.9527329135869964E-2</v>
      </c>
    </row>
    <row r="41" spans="1:6" x14ac:dyDescent="0.2">
      <c r="A41" s="383">
        <v>38687</v>
      </c>
      <c r="B41" s="6">
        <v>111.25</v>
      </c>
      <c r="C41" s="372">
        <v>96418.63629043338</v>
      </c>
      <c r="D41" s="373">
        <f t="shared" si="0"/>
        <v>851234.08440376562</v>
      </c>
      <c r="E41" s="376">
        <f t="shared" si="2"/>
        <v>7.4879344432938533E-2</v>
      </c>
      <c r="F41" s="376">
        <f t="shared" si="1"/>
        <v>3.4306433618445542E-2</v>
      </c>
    </row>
    <row r="42" spans="1:6" x14ac:dyDescent="0.2">
      <c r="A42" s="386">
        <v>38718</v>
      </c>
      <c r="B42" s="38">
        <v>108.55</v>
      </c>
      <c r="C42" s="371">
        <v>75364.346684671007</v>
      </c>
      <c r="D42" s="375">
        <f t="shared" si="0"/>
        <v>853186.41895600478</v>
      </c>
      <c r="E42" s="374">
        <f t="shared" si="2"/>
        <v>6.9594115315688931E-2</v>
      </c>
      <c r="F42" s="374">
        <f t="shared" si="1"/>
        <v>4.858964451313752E-2</v>
      </c>
    </row>
    <row r="43" spans="1:6" x14ac:dyDescent="0.2">
      <c r="A43" s="383">
        <v>38749</v>
      </c>
      <c r="B43" s="6">
        <v>107.8</v>
      </c>
      <c r="C43" s="372">
        <v>63093.374875986752</v>
      </c>
      <c r="D43" s="373">
        <f t="shared" si="0"/>
        <v>855023.81350177107</v>
      </c>
      <c r="E43" s="376">
        <f t="shared" si="2"/>
        <v>6.7741426207480249E-2</v>
      </c>
      <c r="F43" s="376">
        <f t="shared" si="1"/>
        <v>3.6538461538461409E-2</v>
      </c>
    </row>
    <row r="44" spans="1:6" x14ac:dyDescent="0.2">
      <c r="A44" s="386">
        <v>38777</v>
      </c>
      <c r="B44" s="38">
        <v>119.09</v>
      </c>
      <c r="C44" s="371">
        <v>70327.669166530934</v>
      </c>
      <c r="D44" s="375">
        <f t="shared" si="0"/>
        <v>856759.59420970385</v>
      </c>
      <c r="E44" s="374">
        <f t="shared" si="2"/>
        <v>6.4071965460633429E-2</v>
      </c>
      <c r="F44" s="374">
        <f t="shared" si="1"/>
        <v>3.1796915612545495E-2</v>
      </c>
    </row>
    <row r="45" spans="1:6" x14ac:dyDescent="0.2">
      <c r="A45" s="383">
        <v>38808</v>
      </c>
      <c r="B45" s="6">
        <v>112.61</v>
      </c>
      <c r="C45" s="372">
        <v>83575.252311569697</v>
      </c>
      <c r="D45" s="373">
        <f t="shared" si="0"/>
        <v>863640.38154393435</v>
      </c>
      <c r="E45" s="376">
        <f t="shared" si="2"/>
        <v>6.0212995516184087E-2</v>
      </c>
      <c r="F45" s="376">
        <f t="shared" si="1"/>
        <v>2.314196706720173E-3</v>
      </c>
    </row>
    <row r="46" spans="1:6" x14ac:dyDescent="0.2">
      <c r="A46" s="386">
        <v>38838</v>
      </c>
      <c r="B46" s="38">
        <v>117.19</v>
      </c>
      <c r="C46" s="371">
        <v>67161.255933591456</v>
      </c>
      <c r="D46" s="375">
        <f t="shared" si="0"/>
        <v>869719.8052962597</v>
      </c>
      <c r="E46" s="374">
        <f t="shared" si="2"/>
        <v>6.5618012746894383E-2</v>
      </c>
      <c r="F46" s="374">
        <f t="shared" si="1"/>
        <v>5.709904383907638E-2</v>
      </c>
    </row>
    <row r="47" spans="1:6" x14ac:dyDescent="0.2">
      <c r="A47" s="383">
        <v>38869</v>
      </c>
      <c r="B47" s="6">
        <v>114.4</v>
      </c>
      <c r="C47" s="372">
        <v>74919.160142972367</v>
      </c>
      <c r="D47" s="373">
        <f t="shared" si="0"/>
        <v>873078.81422185642</v>
      </c>
      <c r="E47" s="376">
        <f t="shared" si="2"/>
        <v>6.25156971842038E-2</v>
      </c>
      <c r="F47" s="376">
        <f t="shared" si="1"/>
        <v>2.6008968609865457E-2</v>
      </c>
    </row>
    <row r="48" spans="1:6" x14ac:dyDescent="0.2">
      <c r="A48" s="386">
        <v>38899</v>
      </c>
      <c r="B48" s="38">
        <v>119.41</v>
      </c>
      <c r="C48" s="371">
        <v>75233.610707242609</v>
      </c>
      <c r="D48" s="375">
        <f t="shared" si="0"/>
        <v>877428.54009726516</v>
      </c>
      <c r="E48" s="374">
        <f t="shared" si="2"/>
        <v>6.3174505346473397E-2</v>
      </c>
      <c r="F48" s="374">
        <f t="shared" si="1"/>
        <v>5.5324790101634935E-2</v>
      </c>
    </row>
    <row r="49" spans="1:6" x14ac:dyDescent="0.2">
      <c r="A49" s="383">
        <v>38930</v>
      </c>
      <c r="B49" s="6">
        <v>121.06</v>
      </c>
      <c r="C49" s="372">
        <v>75347.973282981999</v>
      </c>
      <c r="D49" s="373">
        <f t="shared" si="0"/>
        <v>884594.17892673169</v>
      </c>
      <c r="E49" s="376">
        <f t="shared" si="2"/>
        <v>6.2855304960666825E-2</v>
      </c>
      <c r="F49" s="376">
        <f t="shared" si="1"/>
        <v>5.1324359531046415E-2</v>
      </c>
    </row>
    <row r="50" spans="1:6" x14ac:dyDescent="0.2">
      <c r="A50" s="386">
        <v>38961</v>
      </c>
      <c r="B50" s="38">
        <v>116.21</v>
      </c>
      <c r="C50" s="371">
        <v>76000.622264065736</v>
      </c>
      <c r="D50" s="375">
        <f t="shared" si="0"/>
        <v>895223.19087989768</v>
      </c>
      <c r="E50" s="374">
        <f t="shared" si="2"/>
        <v>7.5201473343342595E-2</v>
      </c>
      <c r="F50" s="374">
        <f t="shared" si="1"/>
        <v>4.7408742676881444E-2</v>
      </c>
    </row>
    <row r="51" spans="1:6" x14ac:dyDescent="0.2">
      <c r="A51" s="383">
        <v>38991</v>
      </c>
      <c r="B51" s="6">
        <v>119.33</v>
      </c>
      <c r="C51" s="372">
        <v>80573.129070147974</v>
      </c>
      <c r="D51" s="373">
        <f t="shared" si="0"/>
        <v>903114.52287872555</v>
      </c>
      <c r="E51" s="376">
        <f t="shared" si="2"/>
        <v>7.6719904679580342E-2</v>
      </c>
      <c r="F51" s="376">
        <f t="shared" si="1"/>
        <v>7.1858438875415542E-2</v>
      </c>
    </row>
    <row r="52" spans="1:6" x14ac:dyDescent="0.2">
      <c r="A52" s="386">
        <v>39022</v>
      </c>
      <c r="B52" s="38">
        <v>118.67</v>
      </c>
      <c r="C52" s="371">
        <v>68212.223464402938</v>
      </c>
      <c r="D52" s="375">
        <f t="shared" si="0"/>
        <v>906227.25419459702</v>
      </c>
      <c r="E52" s="374">
        <f t="shared" si="2"/>
        <v>7.3456132783499273E-2</v>
      </c>
      <c r="F52" s="374">
        <f t="shared" si="1"/>
        <v>6.211402488141049E-2</v>
      </c>
    </row>
    <row r="53" spans="1:6" x14ac:dyDescent="0.2">
      <c r="A53" s="383">
        <v>39052</v>
      </c>
      <c r="B53" s="6">
        <v>116.3</v>
      </c>
      <c r="C53" s="372">
        <v>97497.153069266569</v>
      </c>
      <c r="D53" s="373">
        <f t="shared" si="0"/>
        <v>907305.77097343013</v>
      </c>
      <c r="E53" s="376">
        <f t="shared" si="2"/>
        <v>6.587105426933082E-2</v>
      </c>
      <c r="F53" s="376">
        <f t="shared" si="1"/>
        <v>4.5393258426966288E-2</v>
      </c>
    </row>
    <row r="54" spans="1:6" x14ac:dyDescent="0.2">
      <c r="A54" s="386">
        <v>39083</v>
      </c>
      <c r="B54" s="38">
        <v>114.79</v>
      </c>
      <c r="C54" s="371">
        <v>86291.568889817863</v>
      </c>
      <c r="D54" s="375">
        <f t="shared" si="0"/>
        <v>918232.99317857693</v>
      </c>
      <c r="E54" s="374">
        <f t="shared" si="2"/>
        <v>7.6239579976162597E-2</v>
      </c>
      <c r="F54" s="374">
        <f t="shared" si="1"/>
        <v>5.7485029940119947E-2</v>
      </c>
    </row>
    <row r="55" spans="1:6" x14ac:dyDescent="0.2">
      <c r="A55" s="383">
        <v>39114</v>
      </c>
      <c r="B55" s="6">
        <v>113.33</v>
      </c>
      <c r="C55" s="372">
        <v>66991.959309729733</v>
      </c>
      <c r="D55" s="373">
        <f t="shared" si="0"/>
        <v>922131.57761231996</v>
      </c>
      <c r="E55" s="376">
        <f t="shared" si="2"/>
        <v>7.848642698699515E-2</v>
      </c>
      <c r="F55" s="376">
        <f t="shared" si="1"/>
        <v>5.1298701298701399E-2</v>
      </c>
    </row>
    <row r="56" spans="1:6" x14ac:dyDescent="0.2">
      <c r="A56" s="386">
        <v>39142</v>
      </c>
      <c r="B56" s="38">
        <v>125.11</v>
      </c>
      <c r="C56" s="371">
        <v>80316.570492361483</v>
      </c>
      <c r="D56" s="375">
        <f t="shared" si="0"/>
        <v>932120.47893815045</v>
      </c>
      <c r="E56" s="374">
        <f t="shared" si="2"/>
        <v>8.7960362787604884E-2</v>
      </c>
      <c r="F56" s="374">
        <f t="shared" si="1"/>
        <v>5.0550004198505194E-2</v>
      </c>
    </row>
    <row r="57" spans="1:6" x14ac:dyDescent="0.2">
      <c r="A57" s="383">
        <v>39173</v>
      </c>
      <c r="B57" s="6">
        <v>120.29</v>
      </c>
      <c r="C57" s="372">
        <v>90389.393826627391</v>
      </c>
      <c r="D57" s="373">
        <f t="shared" si="0"/>
        <v>938934.62045320822</v>
      </c>
      <c r="E57" s="376">
        <f t="shared" si="2"/>
        <v>8.7182397347689955E-2</v>
      </c>
      <c r="F57" s="376">
        <f t="shared" si="1"/>
        <v>6.8199982239588008E-2</v>
      </c>
    </row>
    <row r="58" spans="1:6" x14ac:dyDescent="0.2">
      <c r="A58" s="386">
        <v>39203</v>
      </c>
      <c r="B58" s="38">
        <v>123.9</v>
      </c>
      <c r="C58" s="371">
        <v>75591.300926626878</v>
      </c>
      <c r="D58" s="375">
        <f t="shared" si="0"/>
        <v>947364.66544624348</v>
      </c>
      <c r="E58" s="374">
        <f t="shared" si="2"/>
        <v>8.9275718084325995E-2</v>
      </c>
      <c r="F58" s="374">
        <f t="shared" si="1"/>
        <v>5.725744517450293E-2</v>
      </c>
    </row>
    <row r="59" spans="1:6" x14ac:dyDescent="0.2">
      <c r="A59" s="383">
        <v>39234</v>
      </c>
      <c r="B59" s="6">
        <v>122.38</v>
      </c>
      <c r="C59" s="372">
        <v>79081.442416406688</v>
      </c>
      <c r="D59" s="373">
        <f t="shared" si="0"/>
        <v>951526.94771967793</v>
      </c>
      <c r="E59" s="376">
        <f t="shared" si="2"/>
        <v>8.9852293080481482E-2</v>
      </c>
      <c r="F59" s="376">
        <f t="shared" si="1"/>
        <v>6.975524475524475E-2</v>
      </c>
    </row>
    <row r="60" spans="1:6" x14ac:dyDescent="0.2">
      <c r="A60" s="386">
        <v>39264</v>
      </c>
      <c r="B60" s="38">
        <v>127.85</v>
      </c>
      <c r="C60" s="371">
        <v>84010.320768268488</v>
      </c>
      <c r="D60" s="375">
        <f t="shared" si="0"/>
        <v>960303.65778070386</v>
      </c>
      <c r="E60" s="374">
        <f t="shared" si="2"/>
        <v>9.44522703515569E-2</v>
      </c>
      <c r="F60" s="374">
        <f t="shared" si="1"/>
        <v>7.0680847500209421E-2</v>
      </c>
    </row>
    <row r="61" spans="1:6" x14ac:dyDescent="0.2">
      <c r="A61" s="383">
        <v>39295</v>
      </c>
      <c r="B61" s="6">
        <v>129.05000000000001</v>
      </c>
      <c r="C61" s="372">
        <v>78014.973144052899</v>
      </c>
      <c r="D61" s="373">
        <f t="shared" si="0"/>
        <v>962970.65764177463</v>
      </c>
      <c r="E61" s="376">
        <f t="shared" ref="E61:E92" si="3">D61/D49-1</f>
        <v>8.8601621604763814E-2</v>
      </c>
      <c r="F61" s="376">
        <f t="shared" si="1"/>
        <v>6.6000330414670572E-2</v>
      </c>
    </row>
    <row r="62" spans="1:6" x14ac:dyDescent="0.2">
      <c r="A62" s="386">
        <v>39326</v>
      </c>
      <c r="B62" s="38">
        <v>123.24</v>
      </c>
      <c r="C62" s="371">
        <v>80116.376698297856</v>
      </c>
      <c r="D62" s="375">
        <f t="shared" si="0"/>
        <v>967086.41207600664</v>
      </c>
      <c r="E62" s="374">
        <f t="shared" si="3"/>
        <v>8.0274083522653195E-2</v>
      </c>
      <c r="F62" s="374">
        <f t="shared" si="1"/>
        <v>6.0493933396437605E-2</v>
      </c>
    </row>
    <row r="63" spans="1:6" x14ac:dyDescent="0.2">
      <c r="A63" s="383">
        <v>39356</v>
      </c>
      <c r="B63" s="6">
        <v>129.16999999999999</v>
      </c>
      <c r="C63" s="372">
        <v>89548.810845018743</v>
      </c>
      <c r="D63" s="373">
        <f t="shared" si="0"/>
        <v>976062.09385087749</v>
      </c>
      <c r="E63" s="376">
        <f t="shared" si="3"/>
        <v>8.0773333972780748E-2</v>
      </c>
      <c r="F63" s="376">
        <f t="shared" si="1"/>
        <v>8.2460403921897241E-2</v>
      </c>
    </row>
    <row r="64" spans="1:6" x14ac:dyDescent="0.2">
      <c r="A64" s="386">
        <v>39387</v>
      </c>
      <c r="B64" s="38">
        <v>125.88</v>
      </c>
      <c r="C64" s="371">
        <v>82725.948031731881</v>
      </c>
      <c r="D64" s="375">
        <f t="shared" si="0"/>
        <v>990575.81841820653</v>
      </c>
      <c r="E64" s="374">
        <f t="shared" si="3"/>
        <v>9.3076613877137948E-2</v>
      </c>
      <c r="F64" s="374">
        <f t="shared" si="1"/>
        <v>6.075672031684487E-2</v>
      </c>
    </row>
    <row r="65" spans="1:6" x14ac:dyDescent="0.2">
      <c r="A65" s="383">
        <v>39417</v>
      </c>
      <c r="B65" s="6">
        <v>122.43</v>
      </c>
      <c r="C65" s="372">
        <v>105802.24899966197</v>
      </c>
      <c r="D65" s="373">
        <f t="shared" si="0"/>
        <v>998880.91434860195</v>
      </c>
      <c r="E65" s="376">
        <f t="shared" si="3"/>
        <v>0.10093085077252706</v>
      </c>
      <c r="F65" s="376">
        <f t="shared" si="1"/>
        <v>5.2708512467755986E-2</v>
      </c>
    </row>
    <row r="66" spans="1:6" x14ac:dyDescent="0.2">
      <c r="A66" s="386">
        <v>39448</v>
      </c>
      <c r="B66" s="38">
        <v>121.86</v>
      </c>
      <c r="C66" s="371">
        <v>102361.55955030094</v>
      </c>
      <c r="D66" s="375">
        <f t="shared" si="0"/>
        <v>1014950.905009085</v>
      </c>
      <c r="E66" s="374">
        <f t="shared" si="3"/>
        <v>0.10533046900842358</v>
      </c>
      <c r="F66" s="374">
        <f t="shared" si="1"/>
        <v>6.1590730899904189E-2</v>
      </c>
    </row>
    <row r="67" spans="1:6" x14ac:dyDescent="0.2">
      <c r="A67" s="383">
        <v>39479</v>
      </c>
      <c r="B67" s="6">
        <v>121.91</v>
      </c>
      <c r="C67" s="372">
        <v>72786.748983112411</v>
      </c>
      <c r="D67" s="373">
        <f t="shared" si="0"/>
        <v>1020745.6946824676</v>
      </c>
      <c r="E67" s="376">
        <f t="shared" si="3"/>
        <v>0.10694148152424154</v>
      </c>
      <c r="F67" s="376">
        <f t="shared" si="1"/>
        <v>7.5708109062031292E-2</v>
      </c>
    </row>
    <row r="68" spans="1:6" x14ac:dyDescent="0.2">
      <c r="A68" s="386">
        <v>39508</v>
      </c>
      <c r="B68" s="38">
        <v>128.99</v>
      </c>
      <c r="C68" s="371">
        <v>86117.377299324682</v>
      </c>
      <c r="D68" s="375">
        <f t="shared" si="0"/>
        <v>1026546.5014894309</v>
      </c>
      <c r="E68" s="374">
        <f t="shared" si="3"/>
        <v>0.10130237955811072</v>
      </c>
      <c r="F68" s="374">
        <f t="shared" si="1"/>
        <v>3.1012708816241741E-2</v>
      </c>
    </row>
    <row r="69" spans="1:6" x14ac:dyDescent="0.2">
      <c r="A69" s="383">
        <v>39539</v>
      </c>
      <c r="B69" s="6">
        <v>129.47999999999999</v>
      </c>
      <c r="C69" s="372">
        <v>98613.555631244657</v>
      </c>
      <c r="D69" s="373">
        <f t="shared" si="0"/>
        <v>1034770.6632940482</v>
      </c>
      <c r="E69" s="376">
        <f t="shared" si="3"/>
        <v>0.10206892019231484</v>
      </c>
      <c r="F69" s="376">
        <f t="shared" si="1"/>
        <v>7.6398703134092472E-2</v>
      </c>
    </row>
    <row r="70" spans="1:6" x14ac:dyDescent="0.2">
      <c r="A70" s="386">
        <v>39569</v>
      </c>
      <c r="B70" s="38">
        <v>128.91999999999999</v>
      </c>
      <c r="C70" s="371">
        <v>79476.139201725324</v>
      </c>
      <c r="D70" s="375">
        <f t="shared" si="0"/>
        <v>1038655.5015691466</v>
      </c>
      <c r="E70" s="374">
        <f t="shared" si="3"/>
        <v>9.6362931247706785E-2</v>
      </c>
      <c r="F70" s="374">
        <f t="shared" si="1"/>
        <v>4.0516545601291254E-2</v>
      </c>
    </row>
    <row r="71" spans="1:6" x14ac:dyDescent="0.2">
      <c r="A71" s="383">
        <v>39600</v>
      </c>
      <c r="B71" s="6">
        <v>130.59</v>
      </c>
      <c r="C71" s="372">
        <v>85783.419682296168</v>
      </c>
      <c r="D71" s="373">
        <f t="shared" si="0"/>
        <v>1045357.478835036</v>
      </c>
      <c r="E71" s="376">
        <f t="shared" si="3"/>
        <v>9.8610482173123737E-2</v>
      </c>
      <c r="F71" s="376">
        <f t="shared" si="1"/>
        <v>6.7086125183853706E-2</v>
      </c>
    </row>
    <row r="72" spans="1:6" x14ac:dyDescent="0.2">
      <c r="A72" s="386">
        <v>39630</v>
      </c>
      <c r="B72" s="38">
        <v>136.53</v>
      </c>
      <c r="C72" s="371">
        <v>97903.861163499692</v>
      </c>
      <c r="D72" s="375">
        <f t="shared" si="0"/>
        <v>1059251.0192302675</v>
      </c>
      <c r="E72" s="374">
        <f t="shared" si="3"/>
        <v>0.10303757634146105</v>
      </c>
      <c r="F72" s="374">
        <f t="shared" si="1"/>
        <v>6.789206100899503E-2</v>
      </c>
    </row>
    <row r="73" spans="1:6" x14ac:dyDescent="0.2">
      <c r="A73" s="383">
        <v>39661</v>
      </c>
      <c r="B73" s="6">
        <v>133.87</v>
      </c>
      <c r="C73" s="372">
        <v>84242.045156390013</v>
      </c>
      <c r="D73" s="373">
        <f t="shared" si="0"/>
        <v>1065478.0912426044</v>
      </c>
      <c r="E73" s="376">
        <f t="shared" si="3"/>
        <v>0.10644917660509101</v>
      </c>
      <c r="F73" s="376">
        <f t="shared" si="1"/>
        <v>3.7349864393645849E-2</v>
      </c>
    </row>
    <row r="74" spans="1:6" x14ac:dyDescent="0.2">
      <c r="A74" s="386">
        <v>39692</v>
      </c>
      <c r="B74" s="38">
        <v>132.6</v>
      </c>
      <c r="C74" s="371">
        <v>91757.65527402678</v>
      </c>
      <c r="D74" s="375">
        <f t="shared" si="0"/>
        <v>1077119.3698183333</v>
      </c>
      <c r="E74" s="374">
        <f t="shared" si="3"/>
        <v>0.11377779314065961</v>
      </c>
      <c r="F74" s="374">
        <f t="shared" si="1"/>
        <v>7.5949367088607556E-2</v>
      </c>
    </row>
    <row r="75" spans="1:6" x14ac:dyDescent="0.2">
      <c r="A75" s="383">
        <v>39722</v>
      </c>
      <c r="B75" s="6">
        <v>132.80000000000001</v>
      </c>
      <c r="C75" s="372">
        <v>101676.23639165833</v>
      </c>
      <c r="D75" s="373">
        <f t="shared" si="0"/>
        <v>1089246.7953649729</v>
      </c>
      <c r="E75" s="376">
        <f t="shared" si="3"/>
        <v>0.11596055438188935</v>
      </c>
      <c r="F75" s="376">
        <f t="shared" si="1"/>
        <v>2.8102500580630352E-2</v>
      </c>
    </row>
    <row r="76" spans="1:6" x14ac:dyDescent="0.2">
      <c r="A76" s="386">
        <v>39753</v>
      </c>
      <c r="B76" s="38">
        <v>124.58</v>
      </c>
      <c r="C76" s="371">
        <v>76178.431671856466</v>
      </c>
      <c r="D76" s="375">
        <f t="shared" si="0"/>
        <v>1082699.2790050975</v>
      </c>
      <c r="E76" s="374">
        <f t="shared" si="3"/>
        <v>9.2999908612747761E-2</v>
      </c>
      <c r="F76" s="374">
        <f t="shared" si="1"/>
        <v>-1.0327295837305295E-2</v>
      </c>
    </row>
    <row r="77" spans="1:6" x14ac:dyDescent="0.2">
      <c r="A77" s="383">
        <v>39783</v>
      </c>
      <c r="B77" s="6">
        <v>118.9</v>
      </c>
      <c r="C77" s="372">
        <v>100248.11933698345</v>
      </c>
      <c r="D77" s="373">
        <f t="shared" si="0"/>
        <v>1077145.1493424189</v>
      </c>
      <c r="E77" s="376">
        <f t="shared" si="3"/>
        <v>7.8351917500451229E-2</v>
      </c>
      <c r="F77" s="376">
        <f t="shared" si="1"/>
        <v>-2.8832802417708137E-2</v>
      </c>
    </row>
    <row r="78" spans="1:6" x14ac:dyDescent="0.2">
      <c r="A78" s="386">
        <v>39814</v>
      </c>
      <c r="B78" s="38">
        <v>115.2</v>
      </c>
      <c r="C78" s="371">
        <v>92929.613538909252</v>
      </c>
      <c r="D78" s="375">
        <f t="shared" si="0"/>
        <v>1067713.2033310272</v>
      </c>
      <c r="E78" s="374">
        <f t="shared" si="3"/>
        <v>5.1985074412510546E-2</v>
      </c>
      <c r="F78" s="374">
        <f t="shared" si="1"/>
        <v>-5.4652880354505107E-2</v>
      </c>
    </row>
    <row r="79" spans="1:6" x14ac:dyDescent="0.2">
      <c r="A79" s="383">
        <v>39845</v>
      </c>
      <c r="B79" s="6">
        <v>115.26</v>
      </c>
      <c r="C79" s="372">
        <v>66394.792407531175</v>
      </c>
      <c r="D79" s="373">
        <f t="shared" si="0"/>
        <v>1061321.2467554458</v>
      </c>
      <c r="E79" s="376">
        <f t="shared" si="3"/>
        <v>3.9750892200040466E-2</v>
      </c>
      <c r="F79" s="376">
        <f t="shared" si="1"/>
        <v>-5.4548437371831571E-2</v>
      </c>
    </row>
    <row r="80" spans="1:6" x14ac:dyDescent="0.2">
      <c r="A80" s="386">
        <v>39873</v>
      </c>
      <c r="B80" s="38">
        <v>127.81</v>
      </c>
      <c r="C80" s="371">
        <v>84736.665086000095</v>
      </c>
      <c r="D80" s="375">
        <f t="shared" si="0"/>
        <v>1059940.5345421212</v>
      </c>
      <c r="E80" s="374">
        <f t="shared" si="3"/>
        <v>3.2530463066445137E-2</v>
      </c>
      <c r="F80" s="374">
        <f t="shared" si="1"/>
        <v>-9.1479959686797674E-3</v>
      </c>
    </row>
    <row r="81" spans="1:6" x14ac:dyDescent="0.2">
      <c r="A81" s="383">
        <v>39904</v>
      </c>
      <c r="B81" s="6">
        <v>123.09</v>
      </c>
      <c r="C81" s="372">
        <v>94408.394514909087</v>
      </c>
      <c r="D81" s="373">
        <f t="shared" si="0"/>
        <v>1055735.3734257857</v>
      </c>
      <c r="E81" s="376">
        <f t="shared" si="3"/>
        <v>2.026024787463454E-2</v>
      </c>
      <c r="F81" s="376">
        <f t="shared" si="1"/>
        <v>-4.9351251158479936E-2</v>
      </c>
    </row>
    <row r="82" spans="1:6" x14ac:dyDescent="0.2">
      <c r="A82" s="386">
        <v>39934</v>
      </c>
      <c r="B82" s="38">
        <v>124.41</v>
      </c>
      <c r="C82" s="371">
        <v>78243.531527631872</v>
      </c>
      <c r="D82" s="375">
        <f t="shared" ref="D82:D145" si="4">SUM(C71:C82)</f>
        <v>1054502.7657516925</v>
      </c>
      <c r="E82" s="374">
        <f t="shared" si="3"/>
        <v>1.5257478691062198E-2</v>
      </c>
      <c r="F82" s="374">
        <f t="shared" si="1"/>
        <v>-3.4982935153583528E-2</v>
      </c>
    </row>
    <row r="83" spans="1:6" x14ac:dyDescent="0.2">
      <c r="A83" s="383">
        <v>39965</v>
      </c>
      <c r="B83" s="6">
        <v>125.61</v>
      </c>
      <c r="C83" s="372">
        <v>79473.719262237006</v>
      </c>
      <c r="D83" s="373">
        <f t="shared" si="4"/>
        <v>1048193.0653316332</v>
      </c>
      <c r="E83" s="376">
        <f t="shared" si="3"/>
        <v>2.7125519776804996E-3</v>
      </c>
      <c r="F83" s="376">
        <f t="shared" ref="F83:F146" si="5">B83/B71-1</f>
        <v>-3.8134619802435155E-2</v>
      </c>
    </row>
    <row r="84" spans="1:6" x14ac:dyDescent="0.2">
      <c r="A84" s="386">
        <v>39995</v>
      </c>
      <c r="B84" s="38">
        <v>131.44</v>
      </c>
      <c r="C84" s="371">
        <v>91412.468807737445</v>
      </c>
      <c r="D84" s="375">
        <f t="shared" si="4"/>
        <v>1041701.672975871</v>
      </c>
      <c r="E84" s="374">
        <f t="shared" si="3"/>
        <v>-1.6567693526647886E-2</v>
      </c>
      <c r="F84" s="374">
        <f t="shared" si="5"/>
        <v>-3.7281183622647096E-2</v>
      </c>
    </row>
    <row r="85" spans="1:6" x14ac:dyDescent="0.2">
      <c r="A85" s="383">
        <v>40026</v>
      </c>
      <c r="B85" s="6">
        <v>130.69999999999999</v>
      </c>
      <c r="C85" s="372">
        <v>88837.872582504482</v>
      </c>
      <c r="D85" s="373">
        <f t="shared" si="4"/>
        <v>1046297.5004019855</v>
      </c>
      <c r="E85" s="376">
        <f t="shared" si="3"/>
        <v>-1.8001863199504919E-2</v>
      </c>
      <c r="F85" s="376">
        <f t="shared" si="5"/>
        <v>-2.3679689250765801E-2</v>
      </c>
    </row>
    <row r="86" spans="1:6" x14ac:dyDescent="0.2">
      <c r="A86" s="386">
        <v>40057</v>
      </c>
      <c r="B86" s="38">
        <v>129.81</v>
      </c>
      <c r="C86" s="371">
        <v>78948.771708932894</v>
      </c>
      <c r="D86" s="375">
        <f t="shared" si="4"/>
        <v>1033488.6168368917</v>
      </c>
      <c r="E86" s="374">
        <f t="shared" si="3"/>
        <v>-4.0506887355298726E-2</v>
      </c>
      <c r="F86" s="374">
        <f t="shared" si="5"/>
        <v>-2.1040723981900378E-2</v>
      </c>
    </row>
    <row r="87" spans="1:6" x14ac:dyDescent="0.2">
      <c r="A87" s="383">
        <v>40087</v>
      </c>
      <c r="B87" s="6">
        <v>132.47999999999999</v>
      </c>
      <c r="C87" s="372">
        <v>103428.54337694334</v>
      </c>
      <c r="D87" s="373">
        <f t="shared" si="4"/>
        <v>1035240.9238221766</v>
      </c>
      <c r="E87" s="376">
        <f t="shared" si="3"/>
        <v>-4.9580932230055885E-2</v>
      </c>
      <c r="F87" s="376">
        <f t="shared" si="5"/>
        <v>-2.4096385542170529E-3</v>
      </c>
    </row>
    <row r="88" spans="1:6" x14ac:dyDescent="0.2">
      <c r="A88" s="386">
        <v>40118</v>
      </c>
      <c r="B88" s="38">
        <v>129.62</v>
      </c>
      <c r="C88" s="371">
        <v>106915.86317340309</v>
      </c>
      <c r="D88" s="375">
        <f t="shared" si="4"/>
        <v>1065978.3553237233</v>
      </c>
      <c r="E88" s="374">
        <f t="shared" si="3"/>
        <v>-1.5443737707795613E-2</v>
      </c>
      <c r="F88" s="374">
        <f t="shared" si="5"/>
        <v>4.0455931931289157E-2</v>
      </c>
    </row>
    <row r="89" spans="1:6" x14ac:dyDescent="0.2">
      <c r="A89" s="383">
        <v>40148</v>
      </c>
      <c r="B89" s="6">
        <v>129.22999999999999</v>
      </c>
      <c r="C89" s="372">
        <v>113123.40716949762</v>
      </c>
      <c r="D89" s="373">
        <f t="shared" si="4"/>
        <v>1078853.6431562374</v>
      </c>
      <c r="E89" s="376">
        <f t="shared" si="3"/>
        <v>1.5861314650691405E-3</v>
      </c>
      <c r="F89" s="376">
        <f t="shared" si="5"/>
        <v>8.6879730866274096E-2</v>
      </c>
    </row>
    <row r="90" spans="1:6" x14ac:dyDescent="0.2">
      <c r="A90" s="386">
        <v>40179</v>
      </c>
      <c r="B90" s="38">
        <v>125.81</v>
      </c>
      <c r="C90" s="371">
        <v>109157.82015707492</v>
      </c>
      <c r="D90" s="375">
        <f t="shared" si="4"/>
        <v>1095081.849774403</v>
      </c>
      <c r="E90" s="374">
        <f t="shared" si="3"/>
        <v>2.5632956825851538E-2</v>
      </c>
      <c r="F90" s="374">
        <f t="shared" si="5"/>
        <v>9.2100694444444464E-2</v>
      </c>
    </row>
    <row r="91" spans="1:6" x14ac:dyDescent="0.2">
      <c r="A91" s="383">
        <v>40210</v>
      </c>
      <c r="B91" s="6">
        <v>127.61</v>
      </c>
      <c r="C91" s="372">
        <v>75005.18797906462</v>
      </c>
      <c r="D91" s="373">
        <f t="shared" si="4"/>
        <v>1103692.2453459364</v>
      </c>
      <c r="E91" s="376">
        <f t="shared" si="3"/>
        <v>3.9922877941078072E-2</v>
      </c>
      <c r="F91" s="376">
        <f t="shared" si="5"/>
        <v>0.10714905431199018</v>
      </c>
    </row>
    <row r="92" spans="1:6" x14ac:dyDescent="0.2">
      <c r="A92" s="386">
        <v>40238</v>
      </c>
      <c r="B92" s="38">
        <v>143.44</v>
      </c>
      <c r="C92" s="371">
        <v>90477.628894413414</v>
      </c>
      <c r="D92" s="375">
        <f t="shared" si="4"/>
        <v>1109433.2091543498</v>
      </c>
      <c r="E92" s="374">
        <f t="shared" si="3"/>
        <v>4.669382196389793E-2</v>
      </c>
      <c r="F92" s="374">
        <f t="shared" si="5"/>
        <v>0.12229090055551195</v>
      </c>
    </row>
    <row r="93" spans="1:6" x14ac:dyDescent="0.2">
      <c r="A93" s="383">
        <v>40269</v>
      </c>
      <c r="B93" s="6">
        <v>136.87</v>
      </c>
      <c r="C93" s="372">
        <v>113644.77304563716</v>
      </c>
      <c r="D93" s="373">
        <f t="shared" si="4"/>
        <v>1128669.5876850779</v>
      </c>
      <c r="E93" s="376">
        <f t="shared" ref="E93:E124" si="6">D93/D81-1</f>
        <v>6.9083802717176956E-2</v>
      </c>
      <c r="F93" s="376">
        <f t="shared" si="5"/>
        <v>0.11195060524819245</v>
      </c>
    </row>
    <row r="94" spans="1:6" x14ac:dyDescent="0.2">
      <c r="A94" s="386">
        <v>40299</v>
      </c>
      <c r="B94" s="38">
        <v>136.52000000000001</v>
      </c>
      <c r="C94" s="371">
        <v>86759.931568724191</v>
      </c>
      <c r="D94" s="375">
        <f t="shared" si="4"/>
        <v>1137185.9877261701</v>
      </c>
      <c r="E94" s="374">
        <f t="shared" si="6"/>
        <v>7.8409677679259326E-2</v>
      </c>
      <c r="F94" s="374">
        <f t="shared" si="5"/>
        <v>9.7339442167028389E-2</v>
      </c>
    </row>
    <row r="95" spans="1:6" x14ac:dyDescent="0.2">
      <c r="A95" s="383">
        <v>40330</v>
      </c>
      <c r="B95" s="6">
        <v>136.09</v>
      </c>
      <c r="C95" s="372">
        <v>84465.255781218744</v>
      </c>
      <c r="D95" s="373">
        <f t="shared" si="4"/>
        <v>1142177.5242451518</v>
      </c>
      <c r="E95" s="376">
        <f t="shared" si="6"/>
        <v>8.9663309195604501E-2</v>
      </c>
      <c r="F95" s="376">
        <f t="shared" si="5"/>
        <v>8.3432847703208468E-2</v>
      </c>
    </row>
    <row r="96" spans="1:6" x14ac:dyDescent="0.2">
      <c r="A96" s="386">
        <v>40360</v>
      </c>
      <c r="B96" s="38">
        <v>141.63999999999999</v>
      </c>
      <c r="C96" s="371">
        <v>99647.080066178503</v>
      </c>
      <c r="D96" s="375">
        <f t="shared" si="4"/>
        <v>1150412.1355035931</v>
      </c>
      <c r="E96" s="374">
        <f t="shared" si="6"/>
        <v>0.10435853694768915</v>
      </c>
      <c r="F96" s="374">
        <f t="shared" si="5"/>
        <v>7.7601947656725345E-2</v>
      </c>
    </row>
    <row r="97" spans="1:6" x14ac:dyDescent="0.2">
      <c r="A97" s="383">
        <v>40391</v>
      </c>
      <c r="B97" s="6">
        <v>141.55000000000001</v>
      </c>
      <c r="C97" s="372">
        <v>96585.099706842302</v>
      </c>
      <c r="D97" s="373">
        <f t="shared" si="4"/>
        <v>1158159.3626279309</v>
      </c>
      <c r="E97" s="376">
        <f t="shared" si="6"/>
        <v>0.10691209926714751</v>
      </c>
      <c r="F97" s="376">
        <f t="shared" si="5"/>
        <v>8.3014537107880759E-2</v>
      </c>
    </row>
    <row r="98" spans="1:6" x14ac:dyDescent="0.2">
      <c r="A98" s="386">
        <v>40422</v>
      </c>
      <c r="B98" s="38">
        <v>139.46</v>
      </c>
      <c r="C98" s="371">
        <f>215468.371659715-123889.4</f>
        <v>91578.971659714996</v>
      </c>
      <c r="D98" s="375">
        <f t="shared" si="4"/>
        <v>1170789.5625787131</v>
      </c>
      <c r="E98" s="374">
        <f t="shared" si="6"/>
        <v>0.13285191873912106</v>
      </c>
      <c r="F98" s="374">
        <f t="shared" si="5"/>
        <v>7.4339419151066899E-2</v>
      </c>
    </row>
    <row r="99" spans="1:6" x14ac:dyDescent="0.2">
      <c r="A99" s="383">
        <v>40452</v>
      </c>
      <c r="B99" s="6">
        <v>139.33000000000001</v>
      </c>
      <c r="C99" s="372">
        <v>104626.37199111203</v>
      </c>
      <c r="D99" s="373">
        <f t="shared" si="4"/>
        <v>1171987.3911928816</v>
      </c>
      <c r="E99" s="376">
        <f t="shared" si="6"/>
        <v>0.13209144289411223</v>
      </c>
      <c r="F99" s="376">
        <f t="shared" si="5"/>
        <v>5.1705917874396379E-2</v>
      </c>
    </row>
    <row r="100" spans="1:6" x14ac:dyDescent="0.2">
      <c r="A100" s="386">
        <v>40483</v>
      </c>
      <c r="B100" s="38">
        <v>139.68</v>
      </c>
      <c r="C100" s="371">
        <v>95681.840408552482</v>
      </c>
      <c r="D100" s="375">
        <f t="shared" si="4"/>
        <v>1160753.368428031</v>
      </c>
      <c r="E100" s="374">
        <f t="shared" si="6"/>
        <v>8.8908947007207972E-2</v>
      </c>
      <c r="F100" s="374">
        <f t="shared" si="5"/>
        <v>7.7611479709921216E-2</v>
      </c>
    </row>
    <row r="101" spans="1:6" x14ac:dyDescent="0.2">
      <c r="A101" s="383">
        <v>40513</v>
      </c>
      <c r="B101" s="6">
        <v>136.69</v>
      </c>
      <c r="C101" s="372">
        <v>132209.81540071341</v>
      </c>
      <c r="D101" s="373">
        <f t="shared" si="4"/>
        <v>1179839.7766592468</v>
      </c>
      <c r="E101" s="376">
        <f t="shared" si="6"/>
        <v>9.3605035440738282E-2</v>
      </c>
      <c r="F101" s="376">
        <f t="shared" si="5"/>
        <v>5.7726534086512515E-2</v>
      </c>
    </row>
    <row r="102" spans="1:6" x14ac:dyDescent="0.2">
      <c r="A102" s="386">
        <v>40544</v>
      </c>
      <c r="B102" s="38">
        <v>132.66</v>
      </c>
      <c r="C102" s="371">
        <v>123786.21015021516</v>
      </c>
      <c r="D102" s="375">
        <f t="shared" si="4"/>
        <v>1194468.166652387</v>
      </c>
      <c r="E102" s="374">
        <f t="shared" si="6"/>
        <v>9.0756975744286539E-2</v>
      </c>
      <c r="F102" s="374">
        <f t="shared" si="5"/>
        <v>5.4447182258961835E-2</v>
      </c>
    </row>
    <row r="103" spans="1:6" x14ac:dyDescent="0.2">
      <c r="A103" s="383">
        <v>40575</v>
      </c>
      <c r="B103" s="6">
        <v>136.18</v>
      </c>
      <c r="C103" s="372">
        <v>80979.086240170844</v>
      </c>
      <c r="D103" s="373">
        <f t="shared" si="4"/>
        <v>1200442.0649134931</v>
      </c>
      <c r="E103" s="376">
        <f t="shared" si="6"/>
        <v>8.7660142558337872E-2</v>
      </c>
      <c r="F103" s="376">
        <f t="shared" si="5"/>
        <v>6.7157746258130313E-2</v>
      </c>
    </row>
    <row r="104" spans="1:6" x14ac:dyDescent="0.2">
      <c r="A104" s="386">
        <v>40603</v>
      </c>
      <c r="B104" s="38">
        <v>144.93</v>
      </c>
      <c r="C104" s="371">
        <v>99876.823426015602</v>
      </c>
      <c r="D104" s="375">
        <f t="shared" si="4"/>
        <v>1209841.2594450957</v>
      </c>
      <c r="E104" s="374">
        <f t="shared" si="6"/>
        <v>9.0503916290085362E-2</v>
      </c>
      <c r="F104" s="374">
        <f t="shared" si="5"/>
        <v>1.0387618516452868E-2</v>
      </c>
    </row>
    <row r="105" spans="1:6" x14ac:dyDescent="0.2">
      <c r="A105" s="383">
        <v>40634</v>
      </c>
      <c r="B105" s="6">
        <v>139.88999999999999</v>
      </c>
      <c r="C105" s="372">
        <v>119509.29053689231</v>
      </c>
      <c r="D105" s="373">
        <f t="shared" si="4"/>
        <v>1215705.7769363509</v>
      </c>
      <c r="E105" s="376">
        <f t="shared" si="6"/>
        <v>7.7113966922583321E-2</v>
      </c>
      <c r="F105" s="376">
        <f t="shared" si="5"/>
        <v>2.2064732958281486E-2</v>
      </c>
    </row>
    <row r="106" spans="1:6" x14ac:dyDescent="0.2">
      <c r="A106" s="386">
        <v>40664</v>
      </c>
      <c r="B106" s="38">
        <v>143.22999999999999</v>
      </c>
      <c r="C106" s="371">
        <v>92794.107393864324</v>
      </c>
      <c r="D106" s="375">
        <f t="shared" si="4"/>
        <v>1221739.9527614906</v>
      </c>
      <c r="E106" s="374">
        <f t="shared" si="6"/>
        <v>7.4353681761756496E-2</v>
      </c>
      <c r="F106" s="374">
        <f t="shared" si="5"/>
        <v>4.9150307647231051E-2</v>
      </c>
    </row>
    <row r="107" spans="1:6" x14ac:dyDescent="0.2">
      <c r="A107" s="383">
        <v>40695</v>
      </c>
      <c r="B107" s="6">
        <v>141.75</v>
      </c>
      <c r="C107" s="372">
        <v>109712.19652593683</v>
      </c>
      <c r="D107" s="373">
        <f t="shared" si="4"/>
        <v>1246986.8935062089</v>
      </c>
      <c r="E107" s="376">
        <f t="shared" si="6"/>
        <v>9.1762766326823009E-2</v>
      </c>
      <c r="F107" s="376">
        <f t="shared" si="5"/>
        <v>4.1590124182526278E-2</v>
      </c>
    </row>
    <row r="108" spans="1:6" x14ac:dyDescent="0.2">
      <c r="A108" s="386">
        <v>40725</v>
      </c>
      <c r="B108" s="38">
        <v>145.19</v>
      </c>
      <c r="C108" s="371">
        <v>121594.80745855658</v>
      </c>
      <c r="D108" s="375">
        <f t="shared" si="4"/>
        <v>1268934.6208985869</v>
      </c>
      <c r="E108" s="374">
        <f t="shared" si="6"/>
        <v>0.10302610841558146</v>
      </c>
      <c r="F108" s="374">
        <f t="shared" si="5"/>
        <v>2.5063541372493781E-2</v>
      </c>
    </row>
    <row r="109" spans="1:6" x14ac:dyDescent="0.2">
      <c r="A109" s="383">
        <v>40756</v>
      </c>
      <c r="B109" s="6">
        <v>147.51</v>
      </c>
      <c r="C109" s="372">
        <v>94746.962948211571</v>
      </c>
      <c r="D109" s="373">
        <f t="shared" si="4"/>
        <v>1267096.4841399558</v>
      </c>
      <c r="E109" s="376">
        <f t="shared" si="6"/>
        <v>9.4060562844167084E-2</v>
      </c>
      <c r="F109" s="376">
        <f t="shared" si="5"/>
        <v>4.2105263157894646E-2</v>
      </c>
    </row>
    <row r="110" spans="1:6" x14ac:dyDescent="0.2">
      <c r="A110" s="386">
        <v>40787</v>
      </c>
      <c r="B110" s="38">
        <v>142.30000000000001</v>
      </c>
      <c r="C110" s="371">
        <v>105767.51915214439</v>
      </c>
      <c r="D110" s="375">
        <f t="shared" si="4"/>
        <v>1281285.0316323854</v>
      </c>
      <c r="E110" s="374">
        <f t="shared" si="6"/>
        <v>9.4376882563166564E-2</v>
      </c>
      <c r="F110" s="374">
        <f t="shared" si="5"/>
        <v>2.0364262154022761E-2</v>
      </c>
    </row>
    <row r="111" spans="1:6" x14ac:dyDescent="0.2">
      <c r="A111" s="383">
        <v>40817</v>
      </c>
      <c r="B111" s="6">
        <v>142.02000000000001</v>
      </c>
      <c r="C111" s="372">
        <v>112578.45913713209</v>
      </c>
      <c r="D111" s="373">
        <f t="shared" si="4"/>
        <v>1289237.1187784057</v>
      </c>
      <c r="E111" s="376">
        <f t="shared" si="6"/>
        <v>0.10004350598531953</v>
      </c>
      <c r="F111" s="376">
        <f t="shared" si="5"/>
        <v>1.9306681978037643E-2</v>
      </c>
    </row>
    <row r="112" spans="1:6" x14ac:dyDescent="0.2">
      <c r="A112" s="386">
        <v>40848</v>
      </c>
      <c r="B112" s="38">
        <v>141.87</v>
      </c>
      <c r="C112" s="371">
        <v>99141.874671159851</v>
      </c>
      <c r="D112" s="375">
        <f t="shared" si="4"/>
        <v>1292697.1530410131</v>
      </c>
      <c r="E112" s="374">
        <f t="shared" si="6"/>
        <v>0.11367081776524945</v>
      </c>
      <c r="F112" s="374">
        <f t="shared" si="5"/>
        <v>1.5678694158075546E-2</v>
      </c>
    </row>
    <row r="113" spans="1:6" x14ac:dyDescent="0.2">
      <c r="A113" s="383">
        <v>40878</v>
      </c>
      <c r="B113" s="6">
        <v>139.22999999999999</v>
      </c>
      <c r="C113" s="372">
        <v>125535.92508080552</v>
      </c>
      <c r="D113" s="373">
        <f t="shared" si="4"/>
        <v>1286023.2627211052</v>
      </c>
      <c r="E113" s="376">
        <f t="shared" si="6"/>
        <v>8.9998225320492509E-2</v>
      </c>
      <c r="F113" s="376">
        <f t="shared" si="5"/>
        <v>1.858219328407329E-2</v>
      </c>
    </row>
    <row r="114" spans="1:6" x14ac:dyDescent="0.2">
      <c r="A114" s="386">
        <v>40909</v>
      </c>
      <c r="B114" s="38">
        <v>133.34</v>
      </c>
      <c r="C114" s="371">
        <v>133430.8242489479</v>
      </c>
      <c r="D114" s="375">
        <f t="shared" si="4"/>
        <v>1295667.8768198378</v>
      </c>
      <c r="E114" s="374">
        <f t="shared" si="6"/>
        <v>8.4723656094638944E-2</v>
      </c>
      <c r="F114" s="374">
        <f t="shared" si="5"/>
        <v>5.1258857229006249E-3</v>
      </c>
    </row>
    <row r="115" spans="1:6" x14ac:dyDescent="0.2">
      <c r="A115" s="383">
        <v>40940</v>
      </c>
      <c r="B115" s="6">
        <v>135.35</v>
      </c>
      <c r="C115" s="372">
        <v>89178.28772821353</v>
      </c>
      <c r="D115" s="373">
        <f t="shared" si="4"/>
        <v>1303867.0783078806</v>
      </c>
      <c r="E115" s="376">
        <f t="shared" si="6"/>
        <v>8.6155772458573754E-2</v>
      </c>
      <c r="F115" s="376">
        <f t="shared" si="5"/>
        <v>-6.0948744309003988E-3</v>
      </c>
    </row>
    <row r="116" spans="1:6" x14ac:dyDescent="0.2">
      <c r="A116" s="386">
        <v>40969</v>
      </c>
      <c r="B116" s="38">
        <v>146.35</v>
      </c>
      <c r="C116" s="371">
        <v>106926.35152616969</v>
      </c>
      <c r="D116" s="375">
        <f t="shared" si="4"/>
        <v>1310916.6064080345</v>
      </c>
      <c r="E116" s="374">
        <f t="shared" si="6"/>
        <v>8.3544304820037274E-2</v>
      </c>
      <c r="F116" s="374">
        <f t="shared" si="5"/>
        <v>9.7978334368313824E-3</v>
      </c>
    </row>
    <row r="117" spans="1:6" x14ac:dyDescent="0.2">
      <c r="A117" s="383">
        <v>41000</v>
      </c>
      <c r="B117" s="6">
        <v>139.85</v>
      </c>
      <c r="C117" s="372">
        <v>122836.27246636397</v>
      </c>
      <c r="D117" s="373">
        <f t="shared" si="4"/>
        <v>1314243.5883375062</v>
      </c>
      <c r="E117" s="376">
        <f t="shared" si="6"/>
        <v>8.1053996181112531E-2</v>
      </c>
      <c r="F117" s="376">
        <f t="shared" si="5"/>
        <v>-2.8593895203365971E-4</v>
      </c>
    </row>
    <row r="118" spans="1:6" x14ac:dyDescent="0.2">
      <c r="A118" s="386">
        <v>41030</v>
      </c>
      <c r="B118" s="38">
        <v>144.56</v>
      </c>
      <c r="C118" s="371">
        <v>94926.639215213989</v>
      </c>
      <c r="D118" s="375">
        <f t="shared" si="4"/>
        <v>1316376.1201588556</v>
      </c>
      <c r="E118" s="374">
        <f t="shared" si="6"/>
        <v>7.7460156053225093E-2</v>
      </c>
      <c r="F118" s="374">
        <f t="shared" si="5"/>
        <v>9.2857641555541548E-3</v>
      </c>
    </row>
    <row r="119" spans="1:6" x14ac:dyDescent="0.2">
      <c r="A119" s="383">
        <v>41061</v>
      </c>
      <c r="B119" s="6">
        <v>142.28</v>
      </c>
      <c r="C119" s="372">
        <v>98274.031049544108</v>
      </c>
      <c r="D119" s="373">
        <f t="shared" si="4"/>
        <v>1304937.9546824633</v>
      </c>
      <c r="E119" s="376">
        <f t="shared" si="6"/>
        <v>4.6472871108781844E-2</v>
      </c>
      <c r="F119" s="376">
        <f t="shared" si="5"/>
        <v>3.7389770723104121E-3</v>
      </c>
    </row>
    <row r="120" spans="1:6" x14ac:dyDescent="0.2">
      <c r="A120" s="386">
        <v>41091</v>
      </c>
      <c r="B120" s="38">
        <v>147.46</v>
      </c>
      <c r="C120" s="371">
        <v>114207.72950358667</v>
      </c>
      <c r="D120" s="375">
        <f t="shared" si="4"/>
        <v>1297550.8767274932</v>
      </c>
      <c r="E120" s="374">
        <f t="shared" si="6"/>
        <v>2.255140285213586E-2</v>
      </c>
      <c r="F120" s="374">
        <f t="shared" si="5"/>
        <v>1.5634685584406727E-2</v>
      </c>
    </row>
    <row r="121" spans="1:6" x14ac:dyDescent="0.2">
      <c r="A121" s="383">
        <v>41122</v>
      </c>
      <c r="B121" s="6">
        <v>149.91</v>
      </c>
      <c r="C121" s="372">
        <v>100054.63962752282</v>
      </c>
      <c r="D121" s="373">
        <f t="shared" si="4"/>
        <v>1302858.5534068046</v>
      </c>
      <c r="E121" s="376">
        <f t="shared" si="6"/>
        <v>2.8223635464605046E-2</v>
      </c>
      <c r="F121" s="376">
        <f t="shared" si="5"/>
        <v>1.6270083384177347E-2</v>
      </c>
    </row>
    <row r="122" spans="1:6" x14ac:dyDescent="0.2">
      <c r="A122" s="386">
        <v>41153</v>
      </c>
      <c r="B122" s="38">
        <v>141.6</v>
      </c>
      <c r="C122" s="371">
        <v>103898.55911887949</v>
      </c>
      <c r="D122" s="375">
        <f t="shared" si="4"/>
        <v>1300989.5933735396</v>
      </c>
      <c r="E122" s="374">
        <f t="shared" si="6"/>
        <v>1.5378749657326551E-2</v>
      </c>
      <c r="F122" s="374">
        <f t="shared" si="5"/>
        <v>-4.9191848208012257E-3</v>
      </c>
    </row>
    <row r="123" spans="1:6" x14ac:dyDescent="0.2">
      <c r="A123" s="383">
        <v>41183</v>
      </c>
      <c r="B123" s="6">
        <v>147.71</v>
      </c>
      <c r="C123" s="372">
        <v>115444.73923317702</v>
      </c>
      <c r="D123" s="373">
        <f t="shared" si="4"/>
        <v>1303855.8734695844</v>
      </c>
      <c r="E123" s="376">
        <f t="shared" si="6"/>
        <v>1.1339073688035217E-2</v>
      </c>
      <c r="F123" s="376">
        <f t="shared" si="5"/>
        <v>4.0064779608505852E-2</v>
      </c>
    </row>
    <row r="124" spans="1:6" x14ac:dyDescent="0.2">
      <c r="A124" s="386">
        <v>41214</v>
      </c>
      <c r="B124" s="38">
        <v>144.15</v>
      </c>
      <c r="C124" s="371">
        <v>97053.795108651917</v>
      </c>
      <c r="D124" s="375">
        <f t="shared" si="4"/>
        <v>1301767.7939070766</v>
      </c>
      <c r="E124" s="374">
        <f t="shared" si="6"/>
        <v>7.0168336371170259E-3</v>
      </c>
      <c r="F124" s="374">
        <f t="shared" si="5"/>
        <v>1.6071050962148448E-2</v>
      </c>
    </row>
    <row r="125" spans="1:6" x14ac:dyDescent="0.2">
      <c r="A125" s="383">
        <v>41244</v>
      </c>
      <c r="B125" s="6">
        <v>139.52000000000001</v>
      </c>
      <c r="C125" s="372">
        <v>137409.47951818706</v>
      </c>
      <c r="D125" s="373">
        <f t="shared" si="4"/>
        <v>1313641.348344458</v>
      </c>
      <c r="E125" s="376">
        <f t="shared" ref="E125:E156" si="7">D125/D113-1</f>
        <v>2.147557235077957E-2</v>
      </c>
      <c r="F125" s="376">
        <f t="shared" si="5"/>
        <v>2.0828844358258269E-3</v>
      </c>
    </row>
    <row r="126" spans="1:6" x14ac:dyDescent="0.2">
      <c r="A126" s="386">
        <v>41275</v>
      </c>
      <c r="B126" s="38">
        <v>139.32</v>
      </c>
      <c r="C126" s="371">
        <v>145989.5013425689</v>
      </c>
      <c r="D126" s="375">
        <f t="shared" si="4"/>
        <v>1326200.0254380791</v>
      </c>
      <c r="E126" s="374">
        <f t="shared" si="7"/>
        <v>2.3564795550215623E-2</v>
      </c>
      <c r="F126" s="374">
        <f t="shared" si="5"/>
        <v>4.4847757612119343E-2</v>
      </c>
    </row>
    <row r="127" spans="1:6" x14ac:dyDescent="0.2">
      <c r="A127" s="383">
        <v>41306</v>
      </c>
      <c r="B127" s="6">
        <v>136.13999999999999</v>
      </c>
      <c r="C127" s="372">
        <v>77122.72753246261</v>
      </c>
      <c r="D127" s="373">
        <f t="shared" si="4"/>
        <v>1314144.4652423281</v>
      </c>
      <c r="E127" s="376">
        <f t="shared" si="7"/>
        <v>7.8822351644811661E-3</v>
      </c>
      <c r="F127" s="376">
        <f t="shared" si="5"/>
        <v>5.8367196158108925E-3</v>
      </c>
    </row>
    <row r="128" spans="1:6" x14ac:dyDescent="0.2">
      <c r="A128" s="386">
        <v>41334</v>
      </c>
      <c r="B128" s="38">
        <v>148.01</v>
      </c>
      <c r="C128" s="371">
        <v>95666.06943796984</v>
      </c>
      <c r="D128" s="375">
        <f t="shared" si="4"/>
        <v>1302884.1831541285</v>
      </c>
      <c r="E128" s="374">
        <f t="shared" si="7"/>
        <v>-6.1273335120188843E-3</v>
      </c>
      <c r="F128" s="374">
        <f t="shared" si="5"/>
        <v>1.1342671677485372E-2</v>
      </c>
    </row>
    <row r="129" spans="1:6" x14ac:dyDescent="0.2">
      <c r="A129" s="383">
        <v>41365</v>
      </c>
      <c r="B129" s="6">
        <v>149.79</v>
      </c>
      <c r="C129" s="372">
        <v>128680.15239773116</v>
      </c>
      <c r="D129" s="373">
        <f t="shared" si="4"/>
        <v>1308728.0630854955</v>
      </c>
      <c r="E129" s="376">
        <f t="shared" si="7"/>
        <v>-4.1967298155037858E-3</v>
      </c>
      <c r="F129" s="376">
        <f t="shared" si="5"/>
        <v>7.1076153021093935E-2</v>
      </c>
    </row>
    <row r="130" spans="1:6" x14ac:dyDescent="0.2">
      <c r="A130" s="386">
        <v>41395</v>
      </c>
      <c r="B130" s="38">
        <v>147.03</v>
      </c>
      <c r="C130" s="371">
        <v>102692.10753279932</v>
      </c>
      <c r="D130" s="375">
        <f t="shared" si="4"/>
        <v>1316493.5314030808</v>
      </c>
      <c r="E130" s="374">
        <f t="shared" si="7"/>
        <v>8.9192778892854818E-5</v>
      </c>
      <c r="F130" s="374">
        <f t="shared" si="5"/>
        <v>1.7086330935251803E-2</v>
      </c>
    </row>
    <row r="131" spans="1:6" x14ac:dyDescent="0.2">
      <c r="A131" s="383">
        <v>41426</v>
      </c>
      <c r="B131" s="6">
        <v>144.87</v>
      </c>
      <c r="C131" s="372">
        <v>105375.52209599175</v>
      </c>
      <c r="D131" s="373">
        <f t="shared" si="4"/>
        <v>1323595.0224495286</v>
      </c>
      <c r="E131" s="376">
        <f t="shared" si="7"/>
        <v>1.4297283407321171E-2</v>
      </c>
      <c r="F131" s="376">
        <f t="shared" si="5"/>
        <v>1.8203542310936127E-2</v>
      </c>
    </row>
    <row r="132" spans="1:6" x14ac:dyDescent="0.2">
      <c r="A132" s="386">
        <v>41456</v>
      </c>
      <c r="B132" s="38">
        <v>152.13</v>
      </c>
      <c r="C132" s="371">
        <v>119901.18991589612</v>
      </c>
      <c r="D132" s="375">
        <f t="shared" si="4"/>
        <v>1329288.4828618381</v>
      </c>
      <c r="E132" s="374">
        <f t="shared" si="7"/>
        <v>2.4459623667620001E-2</v>
      </c>
      <c r="F132" s="374">
        <f t="shared" si="5"/>
        <v>3.1669605316696048E-2</v>
      </c>
    </row>
    <row r="133" spans="1:6" x14ac:dyDescent="0.2">
      <c r="A133" s="383">
        <v>41487</v>
      </c>
      <c r="B133" s="6">
        <v>151.81</v>
      </c>
      <c r="C133" s="372">
        <v>101957.20802448149</v>
      </c>
      <c r="D133" s="373">
        <f t="shared" si="4"/>
        <v>1331191.0512587968</v>
      </c>
      <c r="E133" s="376">
        <f t="shared" si="7"/>
        <v>2.1746411210876726E-2</v>
      </c>
      <c r="F133" s="376">
        <f t="shared" si="5"/>
        <v>1.2674271229404344E-2</v>
      </c>
    </row>
    <row r="134" spans="1:6" x14ac:dyDescent="0.2">
      <c r="A134" s="386">
        <v>41518</v>
      </c>
      <c r="B134" s="38">
        <v>147.27000000000001</v>
      </c>
      <c r="C134" s="371">
        <v>103451.01130572995</v>
      </c>
      <c r="D134" s="375">
        <f t="shared" si="4"/>
        <v>1330743.5034456472</v>
      </c>
      <c r="E134" s="374">
        <f t="shared" si="7"/>
        <v>2.2870213738569678E-2</v>
      </c>
      <c r="F134" s="374">
        <f t="shared" si="5"/>
        <v>4.0042372881356147E-2</v>
      </c>
    </row>
    <row r="135" spans="1:6" x14ac:dyDescent="0.2">
      <c r="A135" s="383">
        <v>41548</v>
      </c>
      <c r="B135" s="6">
        <v>151.9</v>
      </c>
      <c r="C135" s="372">
        <v>120803.65094093853</v>
      </c>
      <c r="D135" s="373">
        <f t="shared" si="4"/>
        <v>1336102.4151534089</v>
      </c>
      <c r="E135" s="376">
        <f t="shared" si="7"/>
        <v>2.4731676514226919E-2</v>
      </c>
      <c r="F135" s="376">
        <f t="shared" si="5"/>
        <v>2.8366393609098983E-2</v>
      </c>
    </row>
    <row r="136" spans="1:6" x14ac:dyDescent="0.2">
      <c r="A136" s="386">
        <v>41579</v>
      </c>
      <c r="B136" s="38">
        <v>147.79</v>
      </c>
      <c r="C136" s="371">
        <v>148546.5242559062</v>
      </c>
      <c r="D136" s="375">
        <f t="shared" si="4"/>
        <v>1387595.1443006631</v>
      </c>
      <c r="E136" s="374">
        <f t="shared" si="7"/>
        <v>6.5931382536349004E-2</v>
      </c>
      <c r="F136" s="374">
        <f t="shared" si="5"/>
        <v>2.5251474158862308E-2</v>
      </c>
    </row>
    <row r="137" spans="1:6" x14ac:dyDescent="0.2">
      <c r="A137" s="383">
        <v>41609</v>
      </c>
      <c r="B137" s="6">
        <v>145.77000000000001</v>
      </c>
      <c r="C137" s="372">
        <v>137118.9701451369</v>
      </c>
      <c r="D137" s="373">
        <f t="shared" si="4"/>
        <v>1387304.6349276127</v>
      </c>
      <c r="E137" s="376">
        <f t="shared" si="7"/>
        <v>5.6075645514653161E-2</v>
      </c>
      <c r="F137" s="376">
        <f t="shared" si="5"/>
        <v>4.4796444954128489E-2</v>
      </c>
    </row>
    <row r="138" spans="1:6" x14ac:dyDescent="0.2">
      <c r="A138" s="386">
        <v>41640</v>
      </c>
      <c r="B138" s="38">
        <v>142.72</v>
      </c>
      <c r="C138" s="371">
        <v>141959.5256158702</v>
      </c>
      <c r="D138" s="375">
        <f t="shared" si="4"/>
        <v>1383274.659200914</v>
      </c>
      <c r="E138" s="374">
        <f t="shared" si="7"/>
        <v>4.3036218268795112E-2</v>
      </c>
      <c r="F138" s="374">
        <f t="shared" si="5"/>
        <v>2.4404249210450812E-2</v>
      </c>
    </row>
    <row r="139" spans="1:6" x14ac:dyDescent="0.2">
      <c r="A139" s="383">
        <v>41671</v>
      </c>
      <c r="B139" s="6">
        <v>143.53</v>
      </c>
      <c r="C139" s="372">
        <v>89205.666576061922</v>
      </c>
      <c r="D139" s="373">
        <f t="shared" si="4"/>
        <v>1395357.5982445134</v>
      </c>
      <c r="E139" s="376">
        <f t="shared" si="7"/>
        <v>6.1799242891617423E-2</v>
      </c>
      <c r="F139" s="376">
        <f t="shared" si="5"/>
        <v>5.4282356397825859E-2</v>
      </c>
    </row>
    <row r="140" spans="1:6" x14ac:dyDescent="0.2">
      <c r="A140" s="386">
        <v>41699</v>
      </c>
      <c r="B140" s="38">
        <v>149.03</v>
      </c>
      <c r="C140" s="371">
        <v>106519.59120796966</v>
      </c>
      <c r="D140" s="375">
        <f t="shared" si="4"/>
        <v>1406211.1200145131</v>
      </c>
      <c r="E140" s="374">
        <f t="shared" si="7"/>
        <v>7.9306309951696852E-2</v>
      </c>
      <c r="F140" s="374">
        <f t="shared" si="5"/>
        <v>6.8914262549828464E-3</v>
      </c>
    </row>
    <row r="141" spans="1:6" x14ac:dyDescent="0.2">
      <c r="A141" s="383">
        <v>41730</v>
      </c>
      <c r="B141" s="6">
        <v>147.69</v>
      </c>
      <c r="C141" s="372">
        <v>128749.58695309461</v>
      </c>
      <c r="D141" s="373">
        <f t="shared" si="4"/>
        <v>1406280.5545698768</v>
      </c>
      <c r="E141" s="376">
        <f t="shared" si="7"/>
        <v>7.4539924859858608E-2</v>
      </c>
      <c r="F141" s="376">
        <f t="shared" si="5"/>
        <v>-1.4019627478469854E-2</v>
      </c>
    </row>
    <row r="142" spans="1:6" x14ac:dyDescent="0.2">
      <c r="A142" s="386">
        <v>41760</v>
      </c>
      <c r="B142" s="38">
        <v>147.13999999999999</v>
      </c>
      <c r="C142" s="371">
        <v>92505.916382947747</v>
      </c>
      <c r="D142" s="375">
        <f t="shared" si="4"/>
        <v>1396094.3634200252</v>
      </c>
      <c r="E142" s="374">
        <f t="shared" si="7"/>
        <v>6.0464278872762955E-2</v>
      </c>
      <c r="F142" s="374">
        <f t="shared" si="5"/>
        <v>7.4814663674072079E-4</v>
      </c>
    </row>
    <row r="143" spans="1:6" x14ac:dyDescent="0.2">
      <c r="A143" s="383">
        <v>41791</v>
      </c>
      <c r="B143" s="6">
        <v>140.88</v>
      </c>
      <c r="C143" s="372">
        <v>102676.74536307914</v>
      </c>
      <c r="D143" s="373">
        <f t="shared" si="4"/>
        <v>1393395.5866871127</v>
      </c>
      <c r="E143" s="376">
        <f t="shared" si="7"/>
        <v>5.2735589854672416E-2</v>
      </c>
      <c r="F143" s="376">
        <f t="shared" si="5"/>
        <v>-2.7541934147856773E-2</v>
      </c>
    </row>
    <row r="144" spans="1:6" x14ac:dyDescent="0.2">
      <c r="A144" s="386">
        <v>41821</v>
      </c>
      <c r="B144" s="38">
        <v>149.85</v>
      </c>
      <c r="C144" s="371">
        <v>115697.59878555832</v>
      </c>
      <c r="D144" s="375">
        <f t="shared" si="4"/>
        <v>1389191.9955567748</v>
      </c>
      <c r="E144" s="374">
        <f t="shared" si="7"/>
        <v>4.5064343419247699E-2</v>
      </c>
      <c r="F144" s="374">
        <f t="shared" si="5"/>
        <v>-1.4987182015381628E-2</v>
      </c>
    </row>
    <row r="145" spans="1:6" x14ac:dyDescent="0.2">
      <c r="A145" s="383">
        <v>41852</v>
      </c>
      <c r="B145" s="6">
        <v>148.27000000000001</v>
      </c>
      <c r="C145" s="372">
        <v>108060.05990579835</v>
      </c>
      <c r="D145" s="373">
        <f t="shared" si="4"/>
        <v>1395294.8474380916</v>
      </c>
      <c r="E145" s="376">
        <f t="shared" si="7"/>
        <v>4.8155218680802525E-2</v>
      </c>
      <c r="F145" s="376">
        <f t="shared" si="5"/>
        <v>-2.3318621961662567E-2</v>
      </c>
    </row>
    <row r="146" spans="1:6" x14ac:dyDescent="0.2">
      <c r="A146" s="386">
        <v>41883</v>
      </c>
      <c r="B146" s="38">
        <v>148.12</v>
      </c>
      <c r="C146" s="371">
        <v>101182.33425970787</v>
      </c>
      <c r="D146" s="375">
        <f t="shared" ref="D146:D200" si="8">SUM(C135:C146)</f>
        <v>1393026.1703920695</v>
      </c>
      <c r="E146" s="374">
        <f t="shared" si="7"/>
        <v>4.6802908889020278E-2</v>
      </c>
      <c r="F146" s="374">
        <f t="shared" si="5"/>
        <v>5.7717118218238994E-3</v>
      </c>
    </row>
    <row r="147" spans="1:6" x14ac:dyDescent="0.2">
      <c r="A147" s="383">
        <v>41913</v>
      </c>
      <c r="B147" s="6">
        <v>149.69999999999999</v>
      </c>
      <c r="C147" s="372">
        <v>118602.19422487919</v>
      </c>
      <c r="D147" s="373">
        <f t="shared" si="8"/>
        <v>1390824.71367601</v>
      </c>
      <c r="E147" s="376">
        <f t="shared" si="7"/>
        <v>4.0956664625382055E-2</v>
      </c>
      <c r="F147" s="376">
        <f t="shared" ref="F147:F199" si="9">B147/B135-1</f>
        <v>-1.4483212639894827E-2</v>
      </c>
    </row>
    <row r="148" spans="1:6" x14ac:dyDescent="0.2">
      <c r="A148" s="386">
        <v>41944</v>
      </c>
      <c r="B148" s="38">
        <v>144.91999999999999</v>
      </c>
      <c r="C148" s="371">
        <v>108046.7829970598</v>
      </c>
      <c r="D148" s="375">
        <f t="shared" si="8"/>
        <v>1350324.9724171637</v>
      </c>
      <c r="E148" s="374">
        <f t="shared" si="7"/>
        <v>-2.6859543316060885E-2</v>
      </c>
      <c r="F148" s="374">
        <f t="shared" si="9"/>
        <v>-1.9419446511942606E-2</v>
      </c>
    </row>
    <row r="149" spans="1:6" x14ac:dyDescent="0.2">
      <c r="A149" s="383">
        <v>41974</v>
      </c>
      <c r="B149" s="6">
        <v>145.47999999999999</v>
      </c>
      <c r="C149" s="372">
        <v>126710.83413533089</v>
      </c>
      <c r="D149" s="373">
        <f t="shared" si="8"/>
        <v>1339916.8364073578</v>
      </c>
      <c r="E149" s="376">
        <f t="shared" si="7"/>
        <v>-3.4158177899209274E-2</v>
      </c>
      <c r="F149" s="376">
        <f t="shared" si="9"/>
        <v>-1.9894354119505131E-3</v>
      </c>
    </row>
    <row r="150" spans="1:6" x14ac:dyDescent="0.2">
      <c r="A150" s="386">
        <v>42005</v>
      </c>
      <c r="B150" s="38">
        <v>139.09</v>
      </c>
      <c r="C150" s="371">
        <v>132751.82878703263</v>
      </c>
      <c r="D150" s="375">
        <f t="shared" si="8"/>
        <v>1330709.1395785199</v>
      </c>
      <c r="E150" s="374">
        <f t="shared" si="7"/>
        <v>-3.8000782615912332E-2</v>
      </c>
      <c r="F150" s="374">
        <f t="shared" si="9"/>
        <v>-2.5434417040358759E-2</v>
      </c>
    </row>
    <row r="151" spans="1:6" x14ac:dyDescent="0.2">
      <c r="A151" s="383">
        <v>42036</v>
      </c>
      <c r="B151" s="6">
        <v>136.80000000000001</v>
      </c>
      <c r="C151" s="372">
        <v>87326.726821208737</v>
      </c>
      <c r="D151" s="373">
        <f t="shared" si="8"/>
        <v>1328830.1998236668</v>
      </c>
      <c r="E151" s="376">
        <f t="shared" si="7"/>
        <v>-4.7677669512492082E-2</v>
      </c>
      <c r="F151" s="376">
        <f t="shared" si="9"/>
        <v>-4.6889152093638864E-2</v>
      </c>
    </row>
    <row r="152" spans="1:6" x14ac:dyDescent="0.2">
      <c r="A152" s="386">
        <v>42064</v>
      </c>
      <c r="B152" s="38">
        <v>150</v>
      </c>
      <c r="C152" s="371">
        <v>101691.43355198145</v>
      </c>
      <c r="D152" s="375">
        <f t="shared" si="8"/>
        <v>1324002.0421676785</v>
      </c>
      <c r="E152" s="374">
        <f t="shared" si="7"/>
        <v>-5.84614050314054E-2</v>
      </c>
      <c r="F152" s="374">
        <f t="shared" si="9"/>
        <v>6.5087566261825547E-3</v>
      </c>
    </row>
    <row r="153" spans="1:6" x14ac:dyDescent="0.2">
      <c r="A153" s="383">
        <v>42095</v>
      </c>
      <c r="B153" s="6">
        <v>142.66</v>
      </c>
      <c r="C153" s="372">
        <v>124169.52062889283</v>
      </c>
      <c r="D153" s="373">
        <f t="shared" si="8"/>
        <v>1319421.9758434768</v>
      </c>
      <c r="E153" s="376">
        <f t="shared" si="7"/>
        <v>-6.1764758421882893E-2</v>
      </c>
      <c r="F153" s="376">
        <f t="shared" si="9"/>
        <v>-3.4057823820163868E-2</v>
      </c>
    </row>
    <row r="154" spans="1:6" x14ac:dyDescent="0.2">
      <c r="A154" s="386">
        <v>42125</v>
      </c>
      <c r="B154" s="38">
        <v>140.11000000000001</v>
      </c>
      <c r="C154" s="371">
        <v>93736.583798072621</v>
      </c>
      <c r="D154" s="375">
        <f t="shared" si="8"/>
        <v>1320652.6432586017</v>
      </c>
      <c r="E154" s="374">
        <f t="shared" si="7"/>
        <v>-5.4037694111602419E-2</v>
      </c>
      <c r="F154" s="374">
        <f t="shared" si="9"/>
        <v>-4.777762675003383E-2</v>
      </c>
    </row>
    <row r="155" spans="1:6" x14ac:dyDescent="0.2">
      <c r="A155" s="383">
        <v>42156</v>
      </c>
      <c r="B155" s="6">
        <v>139.02000000000001</v>
      </c>
      <c r="C155" s="372">
        <v>97592.514159215745</v>
      </c>
      <c r="D155" s="373">
        <f t="shared" si="8"/>
        <v>1315568.4120547385</v>
      </c>
      <c r="E155" s="376">
        <f t="shared" si="7"/>
        <v>-5.5854328358691974E-2</v>
      </c>
      <c r="F155" s="376">
        <f t="shared" si="9"/>
        <v>-1.320272572402037E-2</v>
      </c>
    </row>
    <row r="156" spans="1:6" x14ac:dyDescent="0.2">
      <c r="A156" s="386">
        <v>42186</v>
      </c>
      <c r="B156" s="38">
        <v>143.58000000000001</v>
      </c>
      <c r="C156" s="371">
        <v>108833.37415423999</v>
      </c>
      <c r="D156" s="375">
        <f t="shared" si="8"/>
        <v>1308704.1874234201</v>
      </c>
      <c r="E156" s="374">
        <f t="shared" si="7"/>
        <v>-5.7938577526208568E-2</v>
      </c>
      <c r="F156" s="374">
        <f t="shared" si="9"/>
        <v>-4.1841841841841698E-2</v>
      </c>
    </row>
    <row r="157" spans="1:6" x14ac:dyDescent="0.2">
      <c r="A157" s="383">
        <v>42217</v>
      </c>
      <c r="B157" s="6">
        <v>141.12</v>
      </c>
      <c r="C157" s="372">
        <v>94337.934071012423</v>
      </c>
      <c r="D157" s="373">
        <f t="shared" si="8"/>
        <v>1294982.0615886343</v>
      </c>
      <c r="E157" s="376">
        <f t="shared" ref="E157:E188" si="10">D157/D145-1</f>
        <v>-7.189361161452168E-2</v>
      </c>
      <c r="F157" s="376">
        <f t="shared" si="9"/>
        <v>-4.8222836716800499E-2</v>
      </c>
    </row>
    <row r="158" spans="1:6" x14ac:dyDescent="0.2">
      <c r="A158" s="386">
        <v>42248</v>
      </c>
      <c r="B158" s="38">
        <v>138.56</v>
      </c>
      <c r="C158" s="371">
        <v>97970.870617585548</v>
      </c>
      <c r="D158" s="375">
        <f t="shared" si="8"/>
        <v>1291770.5979465118</v>
      </c>
      <c r="E158" s="374">
        <f t="shared" si="10"/>
        <v>-7.2687487570358478E-2</v>
      </c>
      <c r="F158" s="374">
        <f t="shared" si="9"/>
        <v>-6.4542263029975677E-2</v>
      </c>
    </row>
    <row r="159" spans="1:6" x14ac:dyDescent="0.2">
      <c r="A159" s="383">
        <v>42278</v>
      </c>
      <c r="B159" s="6">
        <v>140.44999999999999</v>
      </c>
      <c r="C159" s="372">
        <v>103253.20861178488</v>
      </c>
      <c r="D159" s="373">
        <f t="shared" si="8"/>
        <v>1276421.6123334176</v>
      </c>
      <c r="E159" s="376">
        <f t="shared" si="10"/>
        <v>-8.225558563754598E-2</v>
      </c>
      <c r="F159" s="376">
        <f t="shared" si="9"/>
        <v>-6.1790247160988687E-2</v>
      </c>
    </row>
    <row r="160" spans="1:6" x14ac:dyDescent="0.2">
      <c r="A160" s="386">
        <v>42309</v>
      </c>
      <c r="B160" s="38">
        <v>136.13999999999999</v>
      </c>
      <c r="C160" s="371">
        <v>87297.192317863664</v>
      </c>
      <c r="D160" s="375">
        <f t="shared" si="8"/>
        <v>1255672.0216542217</v>
      </c>
      <c r="E160" s="374">
        <f t="shared" si="10"/>
        <v>-7.0096423228778404E-2</v>
      </c>
      <c r="F160" s="374">
        <f t="shared" si="9"/>
        <v>-6.058515042782231E-2</v>
      </c>
    </row>
    <row r="161" spans="1:6" x14ac:dyDescent="0.2">
      <c r="A161" s="383">
        <v>42339</v>
      </c>
      <c r="B161" s="6">
        <v>136.4</v>
      </c>
      <c r="C161" s="372">
        <v>124794.7707083784</v>
      </c>
      <c r="D161" s="373">
        <f t="shared" si="8"/>
        <v>1253755.9582272689</v>
      </c>
      <c r="E161" s="376">
        <f t="shared" si="10"/>
        <v>-6.4303153627882748E-2</v>
      </c>
      <c r="F161" s="376">
        <f t="shared" si="9"/>
        <v>-6.2414077536431023E-2</v>
      </c>
    </row>
    <row r="162" spans="1:6" x14ac:dyDescent="0.2">
      <c r="A162" s="386">
        <v>42370</v>
      </c>
      <c r="B162" s="38">
        <v>128.41</v>
      </c>
      <c r="C162" s="371">
        <v>141126.80707352416</v>
      </c>
      <c r="D162" s="375">
        <f t="shared" si="8"/>
        <v>1262130.9365137606</v>
      </c>
      <c r="E162" s="374">
        <f t="shared" si="10"/>
        <v>-5.153508082651348E-2</v>
      </c>
      <c r="F162" s="374">
        <f t="shared" si="9"/>
        <v>-7.6784815587029986E-2</v>
      </c>
    </row>
    <row r="163" spans="1:6" x14ac:dyDescent="0.2">
      <c r="A163" s="383">
        <v>42401</v>
      </c>
      <c r="B163" s="6">
        <v>130.88</v>
      </c>
      <c r="C163" s="372">
        <v>76075.303641545674</v>
      </c>
      <c r="D163" s="373">
        <f t="shared" si="8"/>
        <v>1250879.5133340973</v>
      </c>
      <c r="E163" s="376">
        <f t="shared" si="10"/>
        <v>-5.8661134056039232E-2</v>
      </c>
      <c r="F163" s="376">
        <f t="shared" si="9"/>
        <v>-4.3274853801169688E-2</v>
      </c>
    </row>
    <row r="164" spans="1:6" x14ac:dyDescent="0.2">
      <c r="A164" s="386">
        <v>42430</v>
      </c>
      <c r="B164" s="38">
        <v>140.56</v>
      </c>
      <c r="C164" s="371">
        <v>95243.471288130575</v>
      </c>
      <c r="D164" s="375">
        <f t="shared" si="8"/>
        <v>1244431.5510702464</v>
      </c>
      <c r="E164" s="374">
        <f t="shared" si="10"/>
        <v>-6.0098465533450329E-2</v>
      </c>
      <c r="F164" s="374">
        <f t="shared" si="9"/>
        <v>-6.2933333333333286E-2</v>
      </c>
    </row>
    <row r="165" spans="1:6" x14ac:dyDescent="0.2">
      <c r="A165" s="383">
        <v>42461</v>
      </c>
      <c r="B165" s="6">
        <v>136.04</v>
      </c>
      <c r="C165" s="372">
        <v>115716.47491788125</v>
      </c>
      <c r="D165" s="373">
        <f t="shared" si="8"/>
        <v>1235978.505359235</v>
      </c>
      <c r="E165" s="376">
        <f t="shared" si="10"/>
        <v>-6.3242444048954294E-2</v>
      </c>
      <c r="F165" s="376">
        <f t="shared" si="9"/>
        <v>-4.6404037571849188E-2</v>
      </c>
    </row>
    <row r="166" spans="1:6" x14ac:dyDescent="0.2">
      <c r="A166" s="386">
        <v>42491</v>
      </c>
      <c r="B166" s="38">
        <v>133.62</v>
      </c>
      <c r="C166" s="371">
        <v>84484.134602335238</v>
      </c>
      <c r="D166" s="375">
        <f t="shared" si="8"/>
        <v>1226726.0561634977</v>
      </c>
      <c r="E166" s="374">
        <f t="shared" si="10"/>
        <v>-7.1121341084320111E-2</v>
      </c>
      <c r="F166" s="374">
        <f t="shared" si="9"/>
        <v>-4.6320747983727095E-2</v>
      </c>
    </row>
    <row r="167" spans="1:6" x14ac:dyDescent="0.2">
      <c r="A167" s="383">
        <v>42522</v>
      </c>
      <c r="B167" s="6">
        <v>135.35</v>
      </c>
      <c r="C167" s="372">
        <v>92426.155172116079</v>
      </c>
      <c r="D167" s="373">
        <f t="shared" si="8"/>
        <v>1221559.6971763982</v>
      </c>
      <c r="E167" s="376">
        <f t="shared" si="10"/>
        <v>-7.1458628845847305E-2</v>
      </c>
      <c r="F167" s="376">
        <f t="shared" si="9"/>
        <v>-2.6399079269170067E-2</v>
      </c>
    </row>
    <row r="168" spans="1:6" x14ac:dyDescent="0.2">
      <c r="A168" s="386">
        <v>42552</v>
      </c>
      <c r="B168" s="38">
        <v>136.49</v>
      </c>
      <c r="C168" s="371">
        <v>100801.11393615646</v>
      </c>
      <c r="D168" s="375">
        <f t="shared" si="8"/>
        <v>1213527.4369583146</v>
      </c>
      <c r="E168" s="374">
        <f t="shared" si="10"/>
        <v>-7.2725946306085976E-2</v>
      </c>
      <c r="F168" s="374">
        <f t="shared" si="9"/>
        <v>-4.9380136509263095E-2</v>
      </c>
    </row>
    <row r="169" spans="1:6" x14ac:dyDescent="0.2">
      <c r="A169" s="383">
        <v>42583</v>
      </c>
      <c r="B169" s="6">
        <v>137.94999999999999</v>
      </c>
      <c r="C169" s="372">
        <v>82003.544937702143</v>
      </c>
      <c r="D169" s="373">
        <f t="shared" si="8"/>
        <v>1201193.0478250042</v>
      </c>
      <c r="E169" s="376">
        <f t="shared" si="10"/>
        <v>-7.2424952086651562E-2</v>
      </c>
      <c r="F169" s="376">
        <f t="shared" si="9"/>
        <v>-2.2463151927437752E-2</v>
      </c>
    </row>
    <row r="170" spans="1:6" x14ac:dyDescent="0.2">
      <c r="A170" s="386">
        <v>42614</v>
      </c>
      <c r="B170" s="38">
        <v>133.82</v>
      </c>
      <c r="C170" s="371">
        <v>88207.099514221612</v>
      </c>
      <c r="D170" s="375">
        <f t="shared" si="8"/>
        <v>1191429.2767216403</v>
      </c>
      <c r="E170" s="374">
        <f t="shared" si="10"/>
        <v>-7.7677353381770065E-2</v>
      </c>
      <c r="F170" s="374">
        <f t="shared" si="9"/>
        <v>-3.420900692840656E-2</v>
      </c>
    </row>
    <row r="171" spans="1:6" x14ac:dyDescent="0.2">
      <c r="A171" s="383">
        <v>42644</v>
      </c>
      <c r="B171" s="6">
        <v>132.58000000000001</v>
      </c>
      <c r="C171" s="372">
        <v>143818.09055407037</v>
      </c>
      <c r="D171" s="373">
        <f t="shared" si="8"/>
        <v>1231994.1586639257</v>
      </c>
      <c r="E171" s="376">
        <f t="shared" si="10"/>
        <v>-3.4806253075168825E-2</v>
      </c>
      <c r="F171" s="376">
        <f t="shared" si="9"/>
        <v>-5.6034175863296398E-2</v>
      </c>
    </row>
    <row r="172" spans="1:6" x14ac:dyDescent="0.2">
      <c r="A172" s="386">
        <v>42675</v>
      </c>
      <c r="B172" s="38">
        <v>132.32</v>
      </c>
      <c r="C172" s="371">
        <v>81051.527626834169</v>
      </c>
      <c r="D172" s="375">
        <f t="shared" si="8"/>
        <v>1225748.4939728961</v>
      </c>
      <c r="E172" s="374">
        <f t="shared" si="10"/>
        <v>-2.383068760415985E-2</v>
      </c>
      <c r="F172" s="374">
        <f t="shared" si="9"/>
        <v>-2.8059350668429461E-2</v>
      </c>
    </row>
    <row r="173" spans="1:6" x14ac:dyDescent="0.2">
      <c r="A173" s="383">
        <v>42705</v>
      </c>
      <c r="B173" s="6">
        <v>133.36000000000001</v>
      </c>
      <c r="C173" s="372">
        <v>101818.73653565481</v>
      </c>
      <c r="D173" s="373">
        <f t="shared" si="8"/>
        <v>1202772.4598001726</v>
      </c>
      <c r="E173" s="376">
        <f t="shared" si="10"/>
        <v>-4.0664611077249613E-2</v>
      </c>
      <c r="F173" s="376">
        <f t="shared" si="9"/>
        <v>-2.2287390029325449E-2</v>
      </c>
    </row>
    <row r="174" spans="1:6" x14ac:dyDescent="0.2">
      <c r="A174" s="386">
        <v>42736</v>
      </c>
      <c r="B174" s="38">
        <v>128.66999999999999</v>
      </c>
      <c r="C174" s="371">
        <v>128298.32516261775</v>
      </c>
      <c r="D174" s="375">
        <f t="shared" si="8"/>
        <v>1189943.9778892661</v>
      </c>
      <c r="E174" s="374">
        <f t="shared" si="10"/>
        <v>-5.7194508537987576E-2</v>
      </c>
      <c r="F174" s="374">
        <f t="shared" si="9"/>
        <v>2.0247644264463904E-3</v>
      </c>
    </row>
    <row r="175" spans="1:6" x14ac:dyDescent="0.2">
      <c r="A175" s="383">
        <v>42767</v>
      </c>
      <c r="B175" s="6">
        <v>129.82</v>
      </c>
      <c r="C175" s="372">
        <v>74276.477614402524</v>
      </c>
      <c r="D175" s="373">
        <f t="shared" si="8"/>
        <v>1188145.151862123</v>
      </c>
      <c r="E175" s="376">
        <f t="shared" si="10"/>
        <v>-5.0152201553578912E-2</v>
      </c>
      <c r="F175" s="376">
        <f t="shared" si="9"/>
        <v>-8.0990220048899886E-3</v>
      </c>
    </row>
    <row r="176" spans="1:6" x14ac:dyDescent="0.2">
      <c r="A176" s="386">
        <v>42795</v>
      </c>
      <c r="B176" s="38">
        <v>142.30000000000001</v>
      </c>
      <c r="C176" s="371">
        <v>93959.0797981918</v>
      </c>
      <c r="D176" s="375">
        <f t="shared" si="8"/>
        <v>1186860.7603721842</v>
      </c>
      <c r="E176" s="374">
        <f t="shared" si="10"/>
        <v>-4.6262721841590748E-2</v>
      </c>
      <c r="F176" s="374">
        <f t="shared" si="9"/>
        <v>1.2379055207740519E-2</v>
      </c>
    </row>
    <row r="177" spans="1:6" x14ac:dyDescent="0.2">
      <c r="A177" s="383">
        <v>42826</v>
      </c>
      <c r="B177" s="6">
        <v>133.78</v>
      </c>
      <c r="C177" s="372">
        <v>115836.94903610101</v>
      </c>
      <c r="D177" s="373">
        <f t="shared" si="8"/>
        <v>1186981.2344904041</v>
      </c>
      <c r="E177" s="376">
        <f t="shared" si="10"/>
        <v>-3.9642494312301824E-2</v>
      </c>
      <c r="F177" s="376">
        <f t="shared" si="9"/>
        <v>-1.6612760952660954E-2</v>
      </c>
    </row>
    <row r="178" spans="1:6" x14ac:dyDescent="0.2">
      <c r="A178" s="386">
        <v>42856</v>
      </c>
      <c r="B178" s="38">
        <v>136.11000000000001</v>
      </c>
      <c r="C178" s="371">
        <v>83087.026879391837</v>
      </c>
      <c r="D178" s="375">
        <f t="shared" si="8"/>
        <v>1185584.1267674607</v>
      </c>
      <c r="E178" s="374">
        <f t="shared" si="10"/>
        <v>-3.3537992601792133E-2</v>
      </c>
      <c r="F178" s="374">
        <f t="shared" si="9"/>
        <v>1.8634934889986576E-2</v>
      </c>
    </row>
    <row r="179" spans="1:6" x14ac:dyDescent="0.2">
      <c r="A179" s="383">
        <v>42887</v>
      </c>
      <c r="B179" s="6">
        <v>135.11000000000001</v>
      </c>
      <c r="C179" s="372">
        <v>92826.619126511054</v>
      </c>
      <c r="D179" s="373">
        <f t="shared" si="8"/>
        <v>1185984.5907218554</v>
      </c>
      <c r="E179" s="376">
        <f t="shared" si="10"/>
        <v>-2.9122691700433245E-2</v>
      </c>
      <c r="F179" s="376">
        <f t="shared" si="9"/>
        <v>-1.7731806427778718E-3</v>
      </c>
    </row>
    <row r="180" spans="1:6" x14ac:dyDescent="0.2">
      <c r="A180" s="386">
        <v>42917</v>
      </c>
      <c r="B180" s="38">
        <v>138.38</v>
      </c>
      <c r="C180" s="371">
        <v>95255.144634557306</v>
      </c>
      <c r="D180" s="375">
        <f t="shared" si="8"/>
        <v>1180438.6214202563</v>
      </c>
      <c r="E180" s="374">
        <f t="shared" si="10"/>
        <v>-2.7266639822330574E-2</v>
      </c>
      <c r="F180" s="374">
        <f t="shared" si="9"/>
        <v>1.3847168290717082E-2</v>
      </c>
    </row>
    <row r="181" spans="1:6" x14ac:dyDescent="0.2">
      <c r="A181" s="383">
        <v>42948</v>
      </c>
      <c r="B181" s="6">
        <v>140.06</v>
      </c>
      <c r="C181" s="372">
        <v>97682.714515219763</v>
      </c>
      <c r="D181" s="373">
        <f t="shared" si="8"/>
        <v>1196117.7909977739</v>
      </c>
      <c r="E181" s="376">
        <f t="shared" si="10"/>
        <v>-4.2251799878629814E-3</v>
      </c>
      <c r="F181" s="376">
        <f t="shared" si="9"/>
        <v>1.5295396882928802E-2</v>
      </c>
    </row>
    <row r="182" spans="1:6" x14ac:dyDescent="0.2">
      <c r="A182" s="386">
        <v>42979</v>
      </c>
      <c r="B182" s="38">
        <v>134.96</v>
      </c>
      <c r="C182" s="371">
        <v>95560.984543757761</v>
      </c>
      <c r="D182" s="375">
        <f t="shared" si="8"/>
        <v>1203471.6760273101</v>
      </c>
      <c r="E182" s="374">
        <f t="shared" si="10"/>
        <v>1.0107523409871089E-2</v>
      </c>
      <c r="F182" s="374">
        <f t="shared" si="9"/>
        <v>8.5189059931252142E-3</v>
      </c>
    </row>
    <row r="183" spans="1:6" x14ac:dyDescent="0.2">
      <c r="A183" s="383">
        <v>43009</v>
      </c>
      <c r="B183" s="6">
        <v>135.97999999999999</v>
      </c>
      <c r="C183" s="372">
        <v>109489.73304918173</v>
      </c>
      <c r="D183" s="373">
        <f t="shared" si="8"/>
        <v>1169143.3185224216</v>
      </c>
      <c r="E183" s="376">
        <f t="shared" si="10"/>
        <v>-5.1015534204857493E-2</v>
      </c>
      <c r="F183" s="376">
        <f t="shared" si="9"/>
        <v>2.5644893649117373E-2</v>
      </c>
    </row>
    <row r="184" spans="1:6" x14ac:dyDescent="0.2">
      <c r="A184" s="386">
        <v>43040</v>
      </c>
      <c r="B184" s="38">
        <v>135.22999999999999</v>
      </c>
      <c r="C184" s="371">
        <v>112774.45416626104</v>
      </c>
      <c r="D184" s="375">
        <f t="shared" si="8"/>
        <v>1200866.2450618483</v>
      </c>
      <c r="E184" s="374">
        <f t="shared" si="10"/>
        <v>-2.0299636535060728E-2</v>
      </c>
      <c r="F184" s="374">
        <f t="shared" si="9"/>
        <v>2.1992140266021698E-2</v>
      </c>
    </row>
    <row r="185" spans="1:6" x14ac:dyDescent="0.2">
      <c r="A185" s="383">
        <v>43070</v>
      </c>
      <c r="B185" s="6">
        <v>136.02000000000001</v>
      </c>
      <c r="C185" s="372">
        <v>133550.52548659898</v>
      </c>
      <c r="D185" s="373">
        <f t="shared" si="8"/>
        <v>1232598.0340127926</v>
      </c>
      <c r="E185" s="376">
        <f t="shared" si="10"/>
        <v>2.4797353788409193E-2</v>
      </c>
      <c r="F185" s="376">
        <f t="shared" si="9"/>
        <v>1.9946010797840419E-2</v>
      </c>
    </row>
    <row r="186" spans="1:6" x14ac:dyDescent="0.2">
      <c r="A186" s="386">
        <v>43101</v>
      </c>
      <c r="B186" s="38">
        <v>132.12</v>
      </c>
      <c r="C186" s="371">
        <v>143015.67080591212</v>
      </c>
      <c r="D186" s="375">
        <f t="shared" si="8"/>
        <v>1247315.3796560871</v>
      </c>
      <c r="E186" s="374">
        <f t="shared" si="10"/>
        <v>4.8213531756837069E-2</v>
      </c>
      <c r="F186" s="374">
        <f t="shared" si="9"/>
        <v>2.6812776871065758E-2</v>
      </c>
    </row>
    <row r="187" spans="1:6" x14ac:dyDescent="0.2">
      <c r="A187" s="383">
        <v>43132</v>
      </c>
      <c r="B187" s="6">
        <v>129.87</v>
      </c>
      <c r="C187" s="372">
        <v>81916.218003807764</v>
      </c>
      <c r="D187" s="373">
        <f t="shared" si="8"/>
        <v>1254955.1200454922</v>
      </c>
      <c r="E187" s="376">
        <f t="shared" si="10"/>
        <v>5.6230476620353187E-2</v>
      </c>
      <c r="F187" s="376">
        <f t="shared" si="9"/>
        <v>3.8514866738559306E-4</v>
      </c>
    </row>
    <row r="188" spans="1:6" x14ac:dyDescent="0.2">
      <c r="A188" s="386">
        <v>43160</v>
      </c>
      <c r="B188" s="38">
        <v>141.46</v>
      </c>
      <c r="C188" s="371">
        <v>93728.388292096526</v>
      </c>
      <c r="D188" s="375">
        <f t="shared" si="8"/>
        <v>1254724.428539397</v>
      </c>
      <c r="E188" s="374">
        <f t="shared" si="10"/>
        <v>5.7179132071003558E-2</v>
      </c>
      <c r="F188" s="374">
        <f t="shared" si="9"/>
        <v>-5.903021784961382E-3</v>
      </c>
    </row>
    <row r="189" spans="1:6" x14ac:dyDescent="0.2">
      <c r="A189" s="383">
        <v>43191</v>
      </c>
      <c r="B189" s="6">
        <v>138.75</v>
      </c>
      <c r="C189" s="372">
        <v>125984.71131675801</v>
      </c>
      <c r="D189" s="373">
        <f t="shared" si="8"/>
        <v>1264872.1908200539</v>
      </c>
      <c r="E189" s="376">
        <f t="shared" ref="E189:E200" si="11">D189/D177-1</f>
        <v>6.5621051172801481E-2</v>
      </c>
      <c r="F189" s="376">
        <f t="shared" si="9"/>
        <v>3.7150545671998714E-2</v>
      </c>
    </row>
    <row r="190" spans="1:6" x14ac:dyDescent="0.2">
      <c r="A190" s="386">
        <v>43221</v>
      </c>
      <c r="B190" s="38">
        <v>132.4</v>
      </c>
      <c r="C190" s="371">
        <v>91227.377253756553</v>
      </c>
      <c r="D190" s="375">
        <f t="shared" si="8"/>
        <v>1273012.5411944187</v>
      </c>
      <c r="E190" s="374">
        <f t="shared" si="11"/>
        <v>7.374290229857805E-2</v>
      </c>
      <c r="F190" s="374">
        <f t="shared" si="9"/>
        <v>-2.7257365366247899E-2</v>
      </c>
    </row>
    <row r="191" spans="1:6" x14ac:dyDescent="0.2">
      <c r="A191" s="383">
        <v>43252</v>
      </c>
      <c r="B191" s="6">
        <v>137.36000000000001</v>
      </c>
      <c r="C191" s="372">
        <v>90724.50714510915</v>
      </c>
      <c r="D191" s="373">
        <f t="shared" si="8"/>
        <v>1270910.4292130168</v>
      </c>
      <c r="E191" s="376">
        <f t="shared" si="11"/>
        <v>7.1607876827025851E-2</v>
      </c>
      <c r="F191" s="376">
        <f t="shared" si="9"/>
        <v>1.6653097476130529E-2</v>
      </c>
    </row>
    <row r="192" spans="1:6" x14ac:dyDescent="0.2">
      <c r="A192" s="386">
        <v>43282</v>
      </c>
      <c r="B192" s="38">
        <v>141.02000000000001</v>
      </c>
      <c r="C192" s="371">
        <v>108921.37385314591</v>
      </c>
      <c r="D192" s="375">
        <f t="shared" si="8"/>
        <v>1284576.6584316054</v>
      </c>
      <c r="E192" s="374">
        <f t="shared" si="11"/>
        <v>8.8219781292867561E-2</v>
      </c>
      <c r="F192" s="374">
        <f t="shared" si="9"/>
        <v>1.9077901430842648E-2</v>
      </c>
    </row>
    <row r="193" spans="1:6" x14ac:dyDescent="0.2">
      <c r="A193" s="383">
        <v>43313</v>
      </c>
      <c r="B193" s="6">
        <v>143.03</v>
      </c>
      <c r="C193" s="372">
        <v>94774.73916080808</v>
      </c>
      <c r="D193" s="373">
        <f t="shared" si="8"/>
        <v>1281668.6830771936</v>
      </c>
      <c r="E193" s="376">
        <f t="shared" si="11"/>
        <v>7.1523802022922078E-2</v>
      </c>
      <c r="F193" s="376">
        <f t="shared" si="9"/>
        <v>2.1205197772383277E-2</v>
      </c>
    </row>
    <row r="194" spans="1:6" x14ac:dyDescent="0.2">
      <c r="A194" s="386">
        <v>43344</v>
      </c>
      <c r="B194" s="38">
        <v>135.74</v>
      </c>
      <c r="C194" s="371">
        <v>98445.399146937838</v>
      </c>
      <c r="D194" s="375">
        <f t="shared" si="8"/>
        <v>1284553.0976803736</v>
      </c>
      <c r="E194" s="374">
        <f t="shared" si="11"/>
        <v>6.73729372017422E-2</v>
      </c>
      <c r="F194" s="374">
        <f t="shared" si="9"/>
        <v>5.7794902193242237E-3</v>
      </c>
    </row>
    <row r="195" spans="1:6" x14ac:dyDescent="0.2">
      <c r="A195" s="383">
        <v>43374</v>
      </c>
      <c r="B195" s="6">
        <v>139.59</v>
      </c>
      <c r="C195" s="372">
        <v>116484.9905015149</v>
      </c>
      <c r="D195" s="373">
        <f t="shared" si="8"/>
        <v>1291548.3551327067</v>
      </c>
      <c r="E195" s="376">
        <f t="shared" si="11"/>
        <v>0.10469634874617606</v>
      </c>
      <c r="F195" s="376">
        <f t="shared" si="9"/>
        <v>2.6548021767907048E-2</v>
      </c>
    </row>
    <row r="196" spans="1:6" x14ac:dyDescent="0.2">
      <c r="A196" s="386">
        <v>43405</v>
      </c>
      <c r="B196" s="38">
        <v>137.57</v>
      </c>
      <c r="C196" s="371">
        <v>101020.44049538521</v>
      </c>
      <c r="D196" s="375">
        <f t="shared" si="8"/>
        <v>1279794.3414618308</v>
      </c>
      <c r="E196" s="374">
        <f t="shared" si="11"/>
        <v>6.5725968003969903E-2</v>
      </c>
      <c r="F196" s="374">
        <f t="shared" si="9"/>
        <v>1.7303852695407906E-2</v>
      </c>
    </row>
    <row r="197" spans="1:6" x14ac:dyDescent="0.2">
      <c r="A197" s="383">
        <v>43435</v>
      </c>
      <c r="B197" s="6">
        <v>136.44</v>
      </c>
      <c r="C197" s="372">
        <v>118434.53886888461</v>
      </c>
      <c r="D197" s="373">
        <f t="shared" si="8"/>
        <v>1264678.3548441166</v>
      </c>
      <c r="E197" s="376">
        <f t="shared" si="11"/>
        <v>2.6026587700196613E-2</v>
      </c>
      <c r="F197" s="376">
        <f t="shared" si="9"/>
        <v>3.0877812086456125E-3</v>
      </c>
    </row>
    <row r="198" spans="1:6" x14ac:dyDescent="0.2">
      <c r="A198" s="386">
        <v>43466</v>
      </c>
      <c r="B198" s="38">
        <v>133.22</v>
      </c>
      <c r="C198" s="371">
        <v>138464.63623798464</v>
      </c>
      <c r="D198" s="375">
        <f t="shared" si="8"/>
        <v>1260127.3202761891</v>
      </c>
      <c r="E198" s="374">
        <f t="shared" si="11"/>
        <v>1.0271612800633045E-2</v>
      </c>
      <c r="F198" s="374">
        <f t="shared" si="9"/>
        <v>8.3257644565546407E-3</v>
      </c>
    </row>
    <row r="199" spans="1:6" x14ac:dyDescent="0.2">
      <c r="A199" s="383">
        <v>43497</v>
      </c>
      <c r="B199" s="6">
        <v>133.11000000000001</v>
      </c>
      <c r="C199" s="372">
        <v>86013.920819054227</v>
      </c>
      <c r="D199" s="373">
        <f t="shared" si="8"/>
        <v>1264225.0230914357</v>
      </c>
      <c r="E199" s="376">
        <f t="shared" si="11"/>
        <v>7.3866410821188389E-3</v>
      </c>
      <c r="F199" s="376">
        <f t="shared" si="9"/>
        <v>2.4948024948024949E-2</v>
      </c>
    </row>
    <row r="200" spans="1:6" ht="15" thickBot="1" x14ac:dyDescent="0.25">
      <c r="A200" s="388">
        <v>43525</v>
      </c>
      <c r="B200" s="377"/>
      <c r="C200" s="378">
        <v>94408.330517984912</v>
      </c>
      <c r="D200" s="379">
        <f t="shared" si="8"/>
        <v>1264904.965317324</v>
      </c>
      <c r="E200" s="380">
        <f t="shared" si="11"/>
        <v>8.1137631071532823E-3</v>
      </c>
      <c r="F200" s="380"/>
    </row>
    <row r="201" spans="1:6" x14ac:dyDescent="0.2">
      <c r="A201" s="393" t="s">
        <v>607</v>
      </c>
    </row>
    <row r="213" spans="12:13" x14ac:dyDescent="0.2">
      <c r="L213" s="120"/>
      <c r="M213" s="170"/>
    </row>
  </sheetData>
  <mergeCells count="5">
    <mergeCell ref="E4:F4"/>
    <mergeCell ref="B4:C4"/>
    <mergeCell ref="A4:A5"/>
    <mergeCell ref="A3:F3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F27"/>
  <sheetViews>
    <sheetView workbookViewId="0">
      <selection sqref="A1:C1"/>
    </sheetView>
  </sheetViews>
  <sheetFormatPr defaultRowHeight="14.25" x14ac:dyDescent="0.2"/>
  <cols>
    <col min="1" max="1" width="8.42578125" style="6" customWidth="1"/>
    <col min="2" max="2" width="9.42578125" style="6" customWidth="1"/>
    <col min="3" max="3" width="17.42578125" style="6" customWidth="1"/>
    <col min="4" max="4" width="13.140625" style="6" customWidth="1"/>
    <col min="5" max="5" width="17" style="6" customWidth="1"/>
    <col min="6" max="6" width="10" style="6" customWidth="1"/>
    <col min="7" max="16384" width="9.140625" style="6"/>
  </cols>
  <sheetData>
    <row r="1" spans="1:6" x14ac:dyDescent="0.2">
      <c r="A1" s="568" t="s">
        <v>0</v>
      </c>
      <c r="B1" s="568"/>
      <c r="C1" s="568"/>
    </row>
    <row r="2" spans="1:6" x14ac:dyDescent="0.2">
      <c r="A2" s="4"/>
      <c r="B2" s="427"/>
      <c r="C2" s="4"/>
    </row>
    <row r="3" spans="1:6" x14ac:dyDescent="0.2">
      <c r="A3" s="573" t="s">
        <v>767</v>
      </c>
      <c r="B3" s="573"/>
      <c r="C3" s="573"/>
      <c r="D3" s="573"/>
      <c r="E3" s="573"/>
      <c r="F3" s="573"/>
    </row>
    <row r="4" spans="1:6" ht="15" customHeight="1" x14ac:dyDescent="0.2">
      <c r="A4" s="575" t="s">
        <v>715</v>
      </c>
      <c r="B4" s="574" t="s">
        <v>719</v>
      </c>
      <c r="C4" s="570" t="s">
        <v>766</v>
      </c>
      <c r="D4" s="571"/>
      <c r="E4" s="569" t="s">
        <v>764</v>
      </c>
      <c r="F4" s="569"/>
    </row>
    <row r="5" spans="1:6" ht="34.5" customHeight="1" x14ac:dyDescent="0.2">
      <c r="A5" s="576"/>
      <c r="B5" s="574"/>
      <c r="C5" s="534" t="s">
        <v>781</v>
      </c>
      <c r="D5" s="535" t="s">
        <v>718</v>
      </c>
      <c r="E5" s="175" t="s">
        <v>565</v>
      </c>
      <c r="F5" s="175" t="s">
        <v>128</v>
      </c>
    </row>
    <row r="6" spans="1:6" x14ac:dyDescent="0.2">
      <c r="A6" s="390">
        <v>2003</v>
      </c>
      <c r="B6" s="383">
        <v>37956</v>
      </c>
      <c r="C6" s="384">
        <v>712112.12452727358</v>
      </c>
      <c r="D6" s="384">
        <v>99.74</v>
      </c>
      <c r="F6" s="385"/>
    </row>
    <row r="7" spans="1:6" x14ac:dyDescent="0.2">
      <c r="A7" s="391">
        <v>2004</v>
      </c>
      <c r="B7" s="386">
        <v>38322</v>
      </c>
      <c r="C7" s="387">
        <v>791934.54485148867</v>
      </c>
      <c r="D7" s="387">
        <v>107.56</v>
      </c>
      <c r="E7" s="374">
        <f>C7/C6-1</f>
        <v>0.11209248877373645</v>
      </c>
      <c r="F7" s="374">
        <f>D7/D6-1</f>
        <v>7.8403850010026144E-2</v>
      </c>
    </row>
    <row r="8" spans="1:6" x14ac:dyDescent="0.2">
      <c r="A8" s="390">
        <v>2005</v>
      </c>
      <c r="B8" s="383">
        <v>38687</v>
      </c>
      <c r="C8" s="384">
        <v>851234.08440376562</v>
      </c>
      <c r="D8" s="384">
        <v>111.25</v>
      </c>
      <c r="E8" s="376">
        <f t="shared" ref="E8:E22" si="0">C8/C7-1</f>
        <v>7.4879344432938533E-2</v>
      </c>
      <c r="F8" s="376">
        <f t="shared" ref="F8:F20" si="1">D8/D7-1</f>
        <v>3.4306433618445542E-2</v>
      </c>
    </row>
    <row r="9" spans="1:6" x14ac:dyDescent="0.2">
      <c r="A9" s="391">
        <v>2006</v>
      </c>
      <c r="B9" s="386">
        <v>39052</v>
      </c>
      <c r="C9" s="387">
        <v>907305.77097343013</v>
      </c>
      <c r="D9" s="387">
        <v>116.3</v>
      </c>
      <c r="E9" s="374">
        <f t="shared" si="0"/>
        <v>6.587105426933082E-2</v>
      </c>
      <c r="F9" s="374">
        <f t="shared" si="1"/>
        <v>4.5393258426966288E-2</v>
      </c>
    </row>
    <row r="10" spans="1:6" x14ac:dyDescent="0.2">
      <c r="A10" s="390">
        <v>2007</v>
      </c>
      <c r="B10" s="383">
        <v>39417</v>
      </c>
      <c r="C10" s="384">
        <v>998880.91434860195</v>
      </c>
      <c r="D10" s="384">
        <v>122.43</v>
      </c>
      <c r="E10" s="376">
        <f t="shared" si="0"/>
        <v>0.10093085077252706</v>
      </c>
      <c r="F10" s="376">
        <f t="shared" si="1"/>
        <v>5.2708512467755986E-2</v>
      </c>
    </row>
    <row r="11" spans="1:6" x14ac:dyDescent="0.2">
      <c r="A11" s="391">
        <v>2008</v>
      </c>
      <c r="B11" s="386">
        <v>39783</v>
      </c>
      <c r="C11" s="387">
        <v>1077145.1493424189</v>
      </c>
      <c r="D11" s="387">
        <v>118.9</v>
      </c>
      <c r="E11" s="374">
        <f t="shared" si="0"/>
        <v>7.8351917500451229E-2</v>
      </c>
      <c r="F11" s="374">
        <f t="shared" si="1"/>
        <v>-2.8832802417708137E-2</v>
      </c>
    </row>
    <row r="12" spans="1:6" x14ac:dyDescent="0.2">
      <c r="A12" s="390">
        <v>2009</v>
      </c>
      <c r="B12" s="383">
        <v>40148</v>
      </c>
      <c r="C12" s="384">
        <v>1078853.6431562374</v>
      </c>
      <c r="D12" s="384">
        <v>129.22999999999999</v>
      </c>
      <c r="E12" s="376">
        <f t="shared" si="0"/>
        <v>1.5861314650691405E-3</v>
      </c>
      <c r="F12" s="376">
        <f t="shared" si="1"/>
        <v>8.6879730866274096E-2</v>
      </c>
    </row>
    <row r="13" spans="1:6" x14ac:dyDescent="0.2">
      <c r="A13" s="391">
        <v>2010</v>
      </c>
      <c r="B13" s="386">
        <v>40513</v>
      </c>
      <c r="C13" s="387">
        <v>1179839.7766592468</v>
      </c>
      <c r="D13" s="387">
        <v>136.69</v>
      </c>
      <c r="E13" s="374">
        <f t="shared" si="0"/>
        <v>9.3605035440738282E-2</v>
      </c>
      <c r="F13" s="374">
        <f t="shared" si="1"/>
        <v>5.7726534086512515E-2</v>
      </c>
    </row>
    <row r="14" spans="1:6" x14ac:dyDescent="0.2">
      <c r="A14" s="390">
        <v>2011</v>
      </c>
      <c r="B14" s="383">
        <v>40878</v>
      </c>
      <c r="C14" s="384">
        <v>1286023.2627211052</v>
      </c>
      <c r="D14" s="384">
        <v>139.22999999999999</v>
      </c>
      <c r="E14" s="376">
        <f t="shared" si="0"/>
        <v>8.9998225320492509E-2</v>
      </c>
      <c r="F14" s="376">
        <f t="shared" si="1"/>
        <v>1.858219328407329E-2</v>
      </c>
    </row>
    <row r="15" spans="1:6" x14ac:dyDescent="0.2">
      <c r="A15" s="391">
        <v>2012</v>
      </c>
      <c r="B15" s="386">
        <v>41244</v>
      </c>
      <c r="C15" s="387">
        <v>1313641.348344458</v>
      </c>
      <c r="D15" s="387">
        <v>139.52000000000001</v>
      </c>
      <c r="E15" s="374">
        <f t="shared" si="0"/>
        <v>2.147557235077957E-2</v>
      </c>
      <c r="F15" s="374">
        <f t="shared" si="1"/>
        <v>2.0828844358258269E-3</v>
      </c>
    </row>
    <row r="16" spans="1:6" x14ac:dyDescent="0.2">
      <c r="A16" s="390">
        <v>2013</v>
      </c>
      <c r="B16" s="383">
        <v>41609</v>
      </c>
      <c r="C16" s="384">
        <v>1387304.6349276127</v>
      </c>
      <c r="D16" s="384">
        <v>145.77000000000001</v>
      </c>
      <c r="E16" s="376">
        <f t="shared" si="0"/>
        <v>5.6075645514653161E-2</v>
      </c>
      <c r="F16" s="376">
        <f t="shared" si="1"/>
        <v>4.4796444954128489E-2</v>
      </c>
    </row>
    <row r="17" spans="1:6" x14ac:dyDescent="0.2">
      <c r="A17" s="391">
        <v>2014</v>
      </c>
      <c r="B17" s="386">
        <v>41974</v>
      </c>
      <c r="C17" s="387">
        <v>1339916.8364073578</v>
      </c>
      <c r="D17" s="387">
        <v>145.47999999999999</v>
      </c>
      <c r="E17" s="374">
        <f t="shared" si="0"/>
        <v>-3.4158177899209274E-2</v>
      </c>
      <c r="F17" s="374">
        <f t="shared" si="1"/>
        <v>-1.9894354119505131E-3</v>
      </c>
    </row>
    <row r="18" spans="1:6" x14ac:dyDescent="0.2">
      <c r="A18" s="390">
        <v>2015</v>
      </c>
      <c r="B18" s="383">
        <v>42339</v>
      </c>
      <c r="C18" s="384">
        <v>1253755.9582272689</v>
      </c>
      <c r="D18" s="384">
        <v>136.4</v>
      </c>
      <c r="E18" s="376">
        <f t="shared" si="0"/>
        <v>-6.4303153627882748E-2</v>
      </c>
      <c r="F18" s="376">
        <f t="shared" si="1"/>
        <v>-6.2414077536431023E-2</v>
      </c>
    </row>
    <row r="19" spans="1:6" x14ac:dyDescent="0.2">
      <c r="A19" s="391">
        <v>2016</v>
      </c>
      <c r="B19" s="386">
        <v>42705</v>
      </c>
      <c r="C19" s="387">
        <v>1202772.4598001726</v>
      </c>
      <c r="D19" s="387">
        <v>133.36000000000001</v>
      </c>
      <c r="E19" s="374">
        <f t="shared" si="0"/>
        <v>-4.0664611077249613E-2</v>
      </c>
      <c r="F19" s="374">
        <f t="shared" si="1"/>
        <v>-2.2287390029325449E-2</v>
      </c>
    </row>
    <row r="20" spans="1:6" x14ac:dyDescent="0.2">
      <c r="A20" s="390">
        <v>2017</v>
      </c>
      <c r="B20" s="383">
        <v>43070</v>
      </c>
      <c r="C20" s="384">
        <v>1232598.0340127926</v>
      </c>
      <c r="D20" s="384">
        <v>136.02000000000001</v>
      </c>
      <c r="E20" s="376">
        <f t="shared" si="0"/>
        <v>2.4797353788409193E-2</v>
      </c>
      <c r="F20" s="376">
        <f t="shared" si="1"/>
        <v>1.9946010797840419E-2</v>
      </c>
    </row>
    <row r="21" spans="1:6" x14ac:dyDescent="0.2">
      <c r="A21" s="391">
        <v>2018</v>
      </c>
      <c r="B21" s="386">
        <v>43132</v>
      </c>
      <c r="C21" s="387">
        <v>1254955.1200454922</v>
      </c>
      <c r="D21" s="387">
        <v>129.87</v>
      </c>
      <c r="E21" s="374">
        <f t="shared" si="0"/>
        <v>1.8138180830870487E-2</v>
      </c>
      <c r="F21" s="394" t="s">
        <v>716</v>
      </c>
    </row>
    <row r="22" spans="1:6" x14ac:dyDescent="0.2">
      <c r="A22" s="390">
        <v>2018</v>
      </c>
      <c r="B22" s="383">
        <v>43160</v>
      </c>
      <c r="C22" s="384">
        <v>1254724.428539397</v>
      </c>
      <c r="D22" s="384">
        <v>141.46</v>
      </c>
      <c r="E22" s="376">
        <f t="shared" si="0"/>
        <v>-1.8382450687703944E-4</v>
      </c>
      <c r="F22" s="395"/>
    </row>
    <row r="23" spans="1:6" x14ac:dyDescent="0.2">
      <c r="A23" s="391">
        <v>2018</v>
      </c>
      <c r="B23" s="386">
        <v>43435</v>
      </c>
      <c r="C23" s="387">
        <v>1264678.3548441166</v>
      </c>
      <c r="D23" s="387">
        <v>136.44</v>
      </c>
      <c r="E23" s="374">
        <f>C23/C20-1</f>
        <v>2.6026587700196613E-2</v>
      </c>
      <c r="F23" s="374">
        <f>D23/D20-1</f>
        <v>3.0877812086456125E-3</v>
      </c>
    </row>
    <row r="24" spans="1:6" x14ac:dyDescent="0.2">
      <c r="A24" s="390">
        <v>2019</v>
      </c>
      <c r="B24" s="383">
        <v>43497</v>
      </c>
      <c r="C24" s="384">
        <v>1264225.0230914357</v>
      </c>
      <c r="D24" s="384">
        <v>133.11000000000001</v>
      </c>
      <c r="E24" s="376">
        <f>C24/C21-1</f>
        <v>7.3866410821188389E-3</v>
      </c>
      <c r="F24" s="376">
        <f>D24/D21-1</f>
        <v>2.4948024948024949E-2</v>
      </c>
    </row>
    <row r="25" spans="1:6" ht="15" thickBot="1" x14ac:dyDescent="0.25">
      <c r="A25" s="392">
        <v>2019</v>
      </c>
      <c r="B25" s="388">
        <v>43525</v>
      </c>
      <c r="C25" s="389">
        <v>1264904.965317324</v>
      </c>
      <c r="D25" s="389">
        <v>0</v>
      </c>
      <c r="E25" s="380">
        <f>C25/C22-1</f>
        <v>8.1137631071532823E-3</v>
      </c>
      <c r="F25" s="396"/>
    </row>
    <row r="26" spans="1:6" ht="47.25" customHeight="1" x14ac:dyDescent="0.2">
      <c r="A26" s="572" t="s">
        <v>720</v>
      </c>
      <c r="B26" s="572"/>
      <c r="C26" s="572"/>
      <c r="D26" s="572"/>
      <c r="E26" s="572"/>
      <c r="F26" s="572"/>
    </row>
    <row r="27" spans="1:6" ht="19.5" customHeight="1" x14ac:dyDescent="0.2">
      <c r="A27" s="43" t="s">
        <v>607</v>
      </c>
    </row>
  </sheetData>
  <mergeCells count="7">
    <mergeCell ref="A1:C1"/>
    <mergeCell ref="E4:F4"/>
    <mergeCell ref="C4:D4"/>
    <mergeCell ref="A26:F26"/>
    <mergeCell ref="A3:F3"/>
    <mergeCell ref="B4:B5"/>
    <mergeCell ref="A4:A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G118"/>
  <sheetViews>
    <sheetView workbookViewId="0">
      <selection sqref="A1:B1"/>
    </sheetView>
  </sheetViews>
  <sheetFormatPr defaultRowHeight="14.25" x14ac:dyDescent="0.2"/>
  <cols>
    <col min="1" max="1" width="13.85546875" style="6" customWidth="1"/>
    <col min="2" max="2" width="14.140625" style="6" customWidth="1"/>
    <col min="3" max="3" width="17.140625" style="6" customWidth="1"/>
    <col min="4" max="4" width="15.42578125" style="6" bestFit="1" customWidth="1"/>
    <col min="5" max="5" width="15.140625" style="6" customWidth="1"/>
    <col min="6" max="6" width="21.28515625" style="6" customWidth="1"/>
    <col min="7" max="7" width="20.7109375" style="6" customWidth="1"/>
    <col min="8" max="16384" width="9.140625" style="6"/>
  </cols>
  <sheetData>
    <row r="1" spans="1:7" x14ac:dyDescent="0.2">
      <c r="A1" s="568" t="s">
        <v>0</v>
      </c>
      <c r="B1" s="568"/>
    </row>
    <row r="2" spans="1:7" x14ac:dyDescent="0.2">
      <c r="A2" s="4"/>
      <c r="B2" s="398"/>
    </row>
    <row r="3" spans="1:7" ht="15.75" customHeight="1" x14ac:dyDescent="0.2">
      <c r="A3" s="580" t="s">
        <v>769</v>
      </c>
      <c r="B3" s="580"/>
      <c r="C3" s="580"/>
      <c r="D3" s="580"/>
      <c r="E3" s="580"/>
      <c r="F3" s="580"/>
      <c r="G3" s="580"/>
    </row>
    <row r="4" spans="1:7" ht="19.5" customHeight="1" x14ac:dyDescent="0.2">
      <c r="A4" s="576" t="s">
        <v>768</v>
      </c>
      <c r="B4" s="577" t="s">
        <v>784</v>
      </c>
      <c r="C4" s="578"/>
      <c r="D4" s="579"/>
      <c r="E4" s="577" t="s">
        <v>783</v>
      </c>
      <c r="F4" s="578"/>
      <c r="G4" s="578"/>
    </row>
    <row r="5" spans="1:7" ht="35.25" customHeight="1" x14ac:dyDescent="0.2">
      <c r="A5" s="576"/>
      <c r="B5" s="529" t="s">
        <v>576</v>
      </c>
      <c r="C5" s="527" t="s">
        <v>114</v>
      </c>
      <c r="D5" s="526" t="s">
        <v>64</v>
      </c>
      <c r="E5" s="175" t="s">
        <v>726</v>
      </c>
      <c r="F5" s="175" t="s">
        <v>723</v>
      </c>
      <c r="G5" s="175" t="s">
        <v>724</v>
      </c>
    </row>
    <row r="6" spans="1:7" x14ac:dyDescent="0.2">
      <c r="A6" s="383">
        <v>40179</v>
      </c>
      <c r="B6" s="399">
        <v>85641.45085152454</v>
      </c>
      <c r="C6" s="372">
        <v>9685.5383939719468</v>
      </c>
      <c r="D6" s="373">
        <f>B6-C6</f>
        <v>75955.912457552593</v>
      </c>
    </row>
    <row r="7" spans="1:7" x14ac:dyDescent="0.2">
      <c r="A7" s="386">
        <v>40210</v>
      </c>
      <c r="B7" s="400">
        <v>77001.146978213554</v>
      </c>
      <c r="C7" s="371">
        <v>7333.7080489046957</v>
      </c>
      <c r="D7" s="375">
        <f t="shared" ref="D7:D70" si="0">B7-C7</f>
        <v>69667.438929308861</v>
      </c>
      <c r="E7" s="38"/>
      <c r="F7" s="38"/>
      <c r="G7" s="38"/>
    </row>
    <row r="8" spans="1:7" x14ac:dyDescent="0.2">
      <c r="A8" s="383">
        <v>40238</v>
      </c>
      <c r="B8" s="399">
        <v>98152.817082679816</v>
      </c>
      <c r="C8" s="372">
        <v>13076.111065098603</v>
      </c>
      <c r="D8" s="373">
        <f t="shared" si="0"/>
        <v>85076.706017581208</v>
      </c>
    </row>
    <row r="9" spans="1:7" x14ac:dyDescent="0.2">
      <c r="A9" s="386">
        <v>40269</v>
      </c>
      <c r="B9" s="400">
        <v>86096.806752671488</v>
      </c>
      <c r="C9" s="371">
        <v>10265.003216068648</v>
      </c>
      <c r="D9" s="375">
        <f t="shared" si="0"/>
        <v>75831.803536602834</v>
      </c>
      <c r="E9" s="38"/>
      <c r="F9" s="38"/>
      <c r="G9" s="38"/>
    </row>
    <row r="10" spans="1:7" x14ac:dyDescent="0.2">
      <c r="A10" s="383">
        <v>40299</v>
      </c>
      <c r="B10" s="399">
        <v>87729.413490036677</v>
      </c>
      <c r="C10" s="372">
        <v>11690.285907146583</v>
      </c>
      <c r="D10" s="373">
        <f t="shared" si="0"/>
        <v>76039.127582890098</v>
      </c>
    </row>
    <row r="11" spans="1:7" x14ac:dyDescent="0.2">
      <c r="A11" s="386">
        <v>40330</v>
      </c>
      <c r="B11" s="400">
        <v>83442.732067812569</v>
      </c>
      <c r="C11" s="371">
        <v>11436.148975895676</v>
      </c>
      <c r="D11" s="375">
        <f t="shared" si="0"/>
        <v>72006.583091916895</v>
      </c>
      <c r="E11" s="38"/>
      <c r="F11" s="38"/>
      <c r="G11" s="38"/>
    </row>
    <row r="12" spans="1:7" x14ac:dyDescent="0.2">
      <c r="A12" s="383">
        <v>40360</v>
      </c>
      <c r="B12" s="399">
        <v>98438.877600551001</v>
      </c>
      <c r="C12" s="372">
        <v>13476.736200202373</v>
      </c>
      <c r="D12" s="373">
        <f t="shared" si="0"/>
        <v>84962.141400348628</v>
      </c>
    </row>
    <row r="13" spans="1:7" x14ac:dyDescent="0.2">
      <c r="A13" s="386">
        <v>40391</v>
      </c>
      <c r="B13" s="400">
        <v>90158.536390330701</v>
      </c>
      <c r="C13" s="371">
        <v>8983.5392912741918</v>
      </c>
      <c r="D13" s="375">
        <f t="shared" si="0"/>
        <v>81174.997099056505</v>
      </c>
      <c r="E13" s="38"/>
      <c r="F13" s="38"/>
      <c r="G13" s="38"/>
    </row>
    <row r="14" spans="1:7" x14ac:dyDescent="0.2">
      <c r="A14" s="383">
        <v>40422</v>
      </c>
      <c r="B14" s="399">
        <f>172498.938733772-61697</f>
        <v>110801.938733772</v>
      </c>
      <c r="C14" s="372">
        <v>23182.206474138598</v>
      </c>
      <c r="D14" s="373">
        <f>B14-C14</f>
        <v>87619.732259633398</v>
      </c>
    </row>
    <row r="15" spans="1:7" x14ac:dyDescent="0.2">
      <c r="A15" s="386">
        <v>40452</v>
      </c>
      <c r="B15" s="400">
        <v>91940.21177857992</v>
      </c>
      <c r="C15" s="371">
        <v>13703.384413611589</v>
      </c>
      <c r="D15" s="375">
        <f t="shared" si="0"/>
        <v>78236.827364968325</v>
      </c>
      <c r="E15" s="38"/>
      <c r="F15" s="38"/>
      <c r="G15" s="38"/>
    </row>
    <row r="16" spans="1:7" x14ac:dyDescent="0.2">
      <c r="A16" s="383">
        <v>40483</v>
      </c>
      <c r="B16" s="399">
        <v>94239.202310020322</v>
      </c>
      <c r="C16" s="372">
        <v>12315.076219986044</v>
      </c>
      <c r="D16" s="373">
        <f t="shared" si="0"/>
        <v>81924.126090034275</v>
      </c>
    </row>
    <row r="17" spans="1:7" x14ac:dyDescent="0.2">
      <c r="A17" s="386">
        <v>40513</v>
      </c>
      <c r="B17" s="400">
        <v>109239.42227056959</v>
      </c>
      <c r="C17" s="371">
        <v>15880.670243961818</v>
      </c>
      <c r="D17" s="375">
        <f t="shared" si="0"/>
        <v>93358.752026607763</v>
      </c>
      <c r="E17" s="375">
        <f>SUM(B6:B17)</f>
        <v>1112882.5563067622</v>
      </c>
      <c r="F17" s="375">
        <f t="shared" ref="F17:G32" si="1">SUM(C6:C17)</f>
        <v>151028.40845026079</v>
      </c>
      <c r="G17" s="375">
        <f t="shared" si="1"/>
        <v>961854.1478565014</v>
      </c>
    </row>
    <row r="18" spans="1:7" x14ac:dyDescent="0.2">
      <c r="A18" s="383">
        <v>40544</v>
      </c>
      <c r="B18" s="399">
        <v>101173.88856690587</v>
      </c>
      <c r="C18" s="372">
        <v>16064.643607143928</v>
      </c>
      <c r="D18" s="373">
        <f t="shared" si="0"/>
        <v>85109.244959761942</v>
      </c>
      <c r="E18" s="373">
        <f t="shared" ref="E18:G81" si="2">SUM(B7:B18)</f>
        <v>1128414.9940221435</v>
      </c>
      <c r="F18" s="373">
        <f t="shared" si="1"/>
        <v>157407.51366343276</v>
      </c>
      <c r="G18" s="373">
        <f t="shared" si="1"/>
        <v>971007.48035871075</v>
      </c>
    </row>
    <row r="19" spans="1:7" x14ac:dyDescent="0.2">
      <c r="A19" s="386">
        <v>40575</v>
      </c>
      <c r="B19" s="400">
        <v>76950.378894693466</v>
      </c>
      <c r="C19" s="371">
        <v>5857.8172522993136</v>
      </c>
      <c r="D19" s="375">
        <f t="shared" si="0"/>
        <v>71092.561642394154</v>
      </c>
      <c r="E19" s="375">
        <f t="shared" si="2"/>
        <v>1128364.2259386235</v>
      </c>
      <c r="F19" s="375">
        <f t="shared" si="1"/>
        <v>155931.62286682735</v>
      </c>
      <c r="G19" s="375">
        <f t="shared" si="1"/>
        <v>972432.60307179601</v>
      </c>
    </row>
    <row r="20" spans="1:7" x14ac:dyDescent="0.2">
      <c r="A20" s="383">
        <v>40603</v>
      </c>
      <c r="B20" s="399">
        <v>85820.841853039048</v>
      </c>
      <c r="C20" s="372">
        <v>10490.444716708495</v>
      </c>
      <c r="D20" s="373">
        <f t="shared" si="0"/>
        <v>75330.397136330546</v>
      </c>
      <c r="E20" s="373">
        <f t="shared" si="2"/>
        <v>1116032.2507089826</v>
      </c>
      <c r="F20" s="373">
        <f t="shared" si="1"/>
        <v>153345.95651843728</v>
      </c>
      <c r="G20" s="373">
        <f t="shared" si="1"/>
        <v>962686.29419054533</v>
      </c>
    </row>
    <row r="21" spans="1:7" x14ac:dyDescent="0.2">
      <c r="A21" s="386">
        <v>40634</v>
      </c>
      <c r="B21" s="400">
        <v>95197.529551761676</v>
      </c>
      <c r="C21" s="371">
        <v>10660.618708891398</v>
      </c>
      <c r="D21" s="375">
        <f t="shared" si="0"/>
        <v>84536.910842870275</v>
      </c>
      <c r="E21" s="375">
        <f t="shared" si="2"/>
        <v>1125132.9735080728</v>
      </c>
      <c r="F21" s="375">
        <f t="shared" si="1"/>
        <v>153741.57201126002</v>
      </c>
      <c r="G21" s="375">
        <f t="shared" si="1"/>
        <v>971391.40149681282</v>
      </c>
    </row>
    <row r="22" spans="1:7" x14ac:dyDescent="0.2">
      <c r="A22" s="383">
        <v>40664</v>
      </c>
      <c r="B22" s="399">
        <v>86479.559351773773</v>
      </c>
      <c r="C22" s="372">
        <v>10087.294610829207</v>
      </c>
      <c r="D22" s="373">
        <f t="shared" si="0"/>
        <v>76392.264740944564</v>
      </c>
      <c r="E22" s="373">
        <f t="shared" si="2"/>
        <v>1123883.1193698097</v>
      </c>
      <c r="F22" s="373">
        <f t="shared" si="1"/>
        <v>152138.58071494263</v>
      </c>
      <c r="G22" s="373">
        <f t="shared" si="1"/>
        <v>971744.53865486744</v>
      </c>
    </row>
    <row r="23" spans="1:7" x14ac:dyDescent="0.2">
      <c r="A23" s="386">
        <v>40695</v>
      </c>
      <c r="B23" s="400">
        <v>93479.528595459225</v>
      </c>
      <c r="C23" s="371">
        <v>13443.330352180879</v>
      </c>
      <c r="D23" s="375">
        <f t="shared" si="0"/>
        <v>80036.198243278341</v>
      </c>
      <c r="E23" s="375">
        <f t="shared" si="2"/>
        <v>1133919.9158974567</v>
      </c>
      <c r="F23" s="375">
        <f t="shared" si="1"/>
        <v>154145.76209122781</v>
      </c>
      <c r="G23" s="375">
        <f t="shared" si="1"/>
        <v>979774.15380622877</v>
      </c>
    </row>
    <row r="24" spans="1:7" x14ac:dyDescent="0.2">
      <c r="A24" s="383">
        <v>40725</v>
      </c>
      <c r="B24" s="399">
        <v>104305.01452442528</v>
      </c>
      <c r="C24" s="372">
        <v>12091.567297501762</v>
      </c>
      <c r="D24" s="373">
        <f t="shared" si="0"/>
        <v>92213.447226923512</v>
      </c>
      <c r="E24" s="373">
        <f t="shared" si="2"/>
        <v>1139786.052821331</v>
      </c>
      <c r="F24" s="373">
        <f t="shared" si="1"/>
        <v>152760.59318852721</v>
      </c>
      <c r="G24" s="373">
        <f t="shared" si="1"/>
        <v>987025.45963280369</v>
      </c>
    </row>
    <row r="25" spans="1:7" x14ac:dyDescent="0.2">
      <c r="A25" s="386">
        <v>40756</v>
      </c>
      <c r="B25" s="400">
        <v>90810.378824523505</v>
      </c>
      <c r="C25" s="371">
        <v>10759.94599384192</v>
      </c>
      <c r="D25" s="375">
        <f t="shared" si="0"/>
        <v>80050.432830681588</v>
      </c>
      <c r="E25" s="375">
        <f t="shared" si="2"/>
        <v>1140437.8952555235</v>
      </c>
      <c r="F25" s="375">
        <f t="shared" si="1"/>
        <v>154536.99989109495</v>
      </c>
      <c r="G25" s="375">
        <f t="shared" si="1"/>
        <v>985900.89536442864</v>
      </c>
    </row>
    <row r="26" spans="1:7" x14ac:dyDescent="0.2">
      <c r="A26" s="383">
        <v>40787</v>
      </c>
      <c r="B26" s="399">
        <v>97587.145307242812</v>
      </c>
      <c r="C26" s="372">
        <v>9811.7639599742524</v>
      </c>
      <c r="D26" s="373">
        <f t="shared" si="0"/>
        <v>87775.381347268558</v>
      </c>
      <c r="E26" s="373">
        <f t="shared" si="2"/>
        <v>1127223.1018289945</v>
      </c>
      <c r="F26" s="373">
        <f t="shared" si="1"/>
        <v>141166.55737693064</v>
      </c>
      <c r="G26" s="373">
        <f t="shared" si="1"/>
        <v>986056.54445206397</v>
      </c>
    </row>
    <row r="27" spans="1:7" x14ac:dyDescent="0.2">
      <c r="A27" s="386">
        <v>40817</v>
      </c>
      <c r="B27" s="400">
        <v>95051.069938323286</v>
      </c>
      <c r="C27" s="371">
        <v>12748.457140336996</v>
      </c>
      <c r="D27" s="375">
        <f t="shared" si="0"/>
        <v>82302.612797986294</v>
      </c>
      <c r="E27" s="375">
        <f t="shared" si="2"/>
        <v>1130333.9599887377</v>
      </c>
      <c r="F27" s="375">
        <f t="shared" si="1"/>
        <v>140211.63010365603</v>
      </c>
      <c r="G27" s="375">
        <f t="shared" si="1"/>
        <v>990122.32988508185</v>
      </c>
    </row>
    <row r="28" spans="1:7" x14ac:dyDescent="0.2">
      <c r="A28" s="383">
        <v>40848</v>
      </c>
      <c r="B28" s="399">
        <v>92064.375802565744</v>
      </c>
      <c r="C28" s="372">
        <v>10701.179589673784</v>
      </c>
      <c r="D28" s="373">
        <f t="shared" si="0"/>
        <v>81363.196212891955</v>
      </c>
      <c r="E28" s="373">
        <f t="shared" si="2"/>
        <v>1128159.1334812832</v>
      </c>
      <c r="F28" s="373">
        <f t="shared" si="1"/>
        <v>138597.73347334375</v>
      </c>
      <c r="G28" s="373">
        <f t="shared" si="1"/>
        <v>989561.40000793955</v>
      </c>
    </row>
    <row r="29" spans="1:7" x14ac:dyDescent="0.2">
      <c r="A29" s="386">
        <v>40878</v>
      </c>
      <c r="B29" s="400">
        <v>123279.56744951874</v>
      </c>
      <c r="C29" s="371">
        <v>22453.701288477041</v>
      </c>
      <c r="D29" s="375">
        <f t="shared" si="0"/>
        <v>100825.8661610417</v>
      </c>
      <c r="E29" s="375">
        <f t="shared" si="2"/>
        <v>1142199.2786602324</v>
      </c>
      <c r="F29" s="375">
        <f t="shared" si="1"/>
        <v>145170.764517859</v>
      </c>
      <c r="G29" s="375">
        <f t="shared" si="1"/>
        <v>997028.51414237334</v>
      </c>
    </row>
    <row r="30" spans="1:7" x14ac:dyDescent="0.2">
      <c r="A30" s="383">
        <v>40909</v>
      </c>
      <c r="B30" s="399">
        <v>102237.19961663906</v>
      </c>
      <c r="C30" s="372">
        <v>16955.510575639997</v>
      </c>
      <c r="D30" s="373">
        <f t="shared" si="0"/>
        <v>85281.689040999059</v>
      </c>
      <c r="E30" s="373">
        <f t="shared" si="2"/>
        <v>1143262.5897099655</v>
      </c>
      <c r="F30" s="373">
        <f t="shared" si="1"/>
        <v>146061.63148635504</v>
      </c>
      <c r="G30" s="373">
        <f t="shared" si="1"/>
        <v>997200.95822361053</v>
      </c>
    </row>
    <row r="31" spans="1:7" x14ac:dyDescent="0.2">
      <c r="A31" s="386">
        <v>40940</v>
      </c>
      <c r="B31" s="400">
        <v>81087.263299414422</v>
      </c>
      <c r="C31" s="371">
        <v>6751.2040378966021</v>
      </c>
      <c r="D31" s="375">
        <f t="shared" si="0"/>
        <v>74336.059261517818</v>
      </c>
      <c r="E31" s="375">
        <f t="shared" si="2"/>
        <v>1147399.4741146865</v>
      </c>
      <c r="F31" s="375">
        <f t="shared" si="1"/>
        <v>146955.01827195231</v>
      </c>
      <c r="G31" s="375">
        <f t="shared" si="1"/>
        <v>1000444.4558427342</v>
      </c>
    </row>
    <row r="32" spans="1:7" x14ac:dyDescent="0.2">
      <c r="A32" s="383">
        <v>40969</v>
      </c>
      <c r="B32" s="399">
        <v>95794.627761329539</v>
      </c>
      <c r="C32" s="372">
        <v>14631.768790536113</v>
      </c>
      <c r="D32" s="373">
        <f t="shared" si="0"/>
        <v>81162.85897079343</v>
      </c>
      <c r="E32" s="373">
        <f t="shared" si="2"/>
        <v>1157373.2600229769</v>
      </c>
      <c r="F32" s="373">
        <f t="shared" si="1"/>
        <v>151096.34234577997</v>
      </c>
      <c r="G32" s="373">
        <f t="shared" si="1"/>
        <v>1006276.917677197</v>
      </c>
    </row>
    <row r="33" spans="1:7" x14ac:dyDescent="0.2">
      <c r="A33" s="386">
        <v>41000</v>
      </c>
      <c r="B33" s="400">
        <v>106649.48179090617</v>
      </c>
      <c r="C33" s="371">
        <v>14583.468067565476</v>
      </c>
      <c r="D33" s="375">
        <f t="shared" si="0"/>
        <v>92066.013723340686</v>
      </c>
      <c r="E33" s="375">
        <f t="shared" si="2"/>
        <v>1168825.2122621215</v>
      </c>
      <c r="F33" s="375">
        <f t="shared" si="2"/>
        <v>155019.19170445402</v>
      </c>
      <c r="G33" s="375">
        <f t="shared" si="2"/>
        <v>1013806.0205576676</v>
      </c>
    </row>
    <row r="34" spans="1:7" x14ac:dyDescent="0.2">
      <c r="A34" s="383">
        <v>41030</v>
      </c>
      <c r="B34" s="399">
        <v>92731.200282618156</v>
      </c>
      <c r="C34" s="372">
        <v>11422.801588108478</v>
      </c>
      <c r="D34" s="373">
        <f t="shared" si="0"/>
        <v>81308.398694509684</v>
      </c>
      <c r="E34" s="373">
        <f t="shared" si="2"/>
        <v>1175076.8531929657</v>
      </c>
      <c r="F34" s="373">
        <f t="shared" si="2"/>
        <v>156354.69868173331</v>
      </c>
      <c r="G34" s="373">
        <f t="shared" si="2"/>
        <v>1018722.1545112326</v>
      </c>
    </row>
    <row r="35" spans="1:7" x14ac:dyDescent="0.2">
      <c r="A35" s="386">
        <v>41061</v>
      </c>
      <c r="B35" s="400">
        <v>97240.192924706949</v>
      </c>
      <c r="C35" s="371">
        <v>16859.377405079005</v>
      </c>
      <c r="D35" s="375">
        <f t="shared" si="0"/>
        <v>80380.81551962794</v>
      </c>
      <c r="E35" s="375">
        <f t="shared" si="2"/>
        <v>1178837.5175222135</v>
      </c>
      <c r="F35" s="375">
        <f t="shared" si="2"/>
        <v>159770.7457346314</v>
      </c>
      <c r="G35" s="375">
        <f t="shared" si="2"/>
        <v>1019066.7717875822</v>
      </c>
    </row>
    <row r="36" spans="1:7" x14ac:dyDescent="0.2">
      <c r="A36" s="383">
        <v>41091</v>
      </c>
      <c r="B36" s="399">
        <v>108627.44472278722</v>
      </c>
      <c r="C36" s="372">
        <v>13971.927886609583</v>
      </c>
      <c r="D36" s="373">
        <f t="shared" si="0"/>
        <v>94655.51683617763</v>
      </c>
      <c r="E36" s="373">
        <f t="shared" si="2"/>
        <v>1183159.9477205756</v>
      </c>
      <c r="F36" s="373">
        <f t="shared" si="2"/>
        <v>161651.10632373922</v>
      </c>
      <c r="G36" s="373">
        <f t="shared" si="2"/>
        <v>1021508.8413968364</v>
      </c>
    </row>
    <row r="37" spans="1:7" x14ac:dyDescent="0.2">
      <c r="A37" s="386">
        <v>41122</v>
      </c>
      <c r="B37" s="400">
        <v>98012.429711225181</v>
      </c>
      <c r="C37" s="371">
        <v>11680.24437112214</v>
      </c>
      <c r="D37" s="375">
        <f t="shared" si="0"/>
        <v>86332.185340103038</v>
      </c>
      <c r="E37" s="375">
        <f t="shared" si="2"/>
        <v>1190361.9986072772</v>
      </c>
      <c r="F37" s="375">
        <f t="shared" si="2"/>
        <v>162571.40470101943</v>
      </c>
      <c r="G37" s="375">
        <f t="shared" si="2"/>
        <v>1027790.5939062579</v>
      </c>
    </row>
    <row r="38" spans="1:7" x14ac:dyDescent="0.2">
      <c r="A38" s="383">
        <v>41153</v>
      </c>
      <c r="B38" s="399">
        <v>102333.19344786738</v>
      </c>
      <c r="C38" s="372">
        <v>9525.4929498650654</v>
      </c>
      <c r="D38" s="373">
        <f t="shared" si="0"/>
        <v>92807.700498002319</v>
      </c>
      <c r="E38" s="373">
        <f t="shared" si="2"/>
        <v>1195108.0467479019</v>
      </c>
      <c r="F38" s="373">
        <f t="shared" si="2"/>
        <v>162285.13369091027</v>
      </c>
      <c r="G38" s="373">
        <f t="shared" si="2"/>
        <v>1032822.9130569916</v>
      </c>
    </row>
    <row r="39" spans="1:7" x14ac:dyDescent="0.2">
      <c r="A39" s="386">
        <v>41183</v>
      </c>
      <c r="B39" s="400">
        <v>101716.49771085331</v>
      </c>
      <c r="C39" s="371">
        <v>15940.964595028636</v>
      </c>
      <c r="D39" s="375">
        <f t="shared" si="0"/>
        <v>85775.53311582467</v>
      </c>
      <c r="E39" s="375">
        <f t="shared" si="2"/>
        <v>1201773.4745204321</v>
      </c>
      <c r="F39" s="375">
        <f t="shared" si="2"/>
        <v>165477.64114560193</v>
      </c>
      <c r="G39" s="375">
        <f t="shared" si="2"/>
        <v>1036295.8333748301</v>
      </c>
    </row>
    <row r="40" spans="1:7" x14ac:dyDescent="0.2">
      <c r="A40" s="383">
        <v>41214</v>
      </c>
      <c r="B40" s="399">
        <v>104010.78475259914</v>
      </c>
      <c r="C40" s="372">
        <v>12580.467281094139</v>
      </c>
      <c r="D40" s="373">
        <f t="shared" si="0"/>
        <v>91430.317471504997</v>
      </c>
      <c r="E40" s="373">
        <f t="shared" si="2"/>
        <v>1213719.8834704654</v>
      </c>
      <c r="F40" s="373">
        <f t="shared" si="2"/>
        <v>167356.92883702228</v>
      </c>
      <c r="G40" s="373">
        <f t="shared" si="2"/>
        <v>1046362.9546334432</v>
      </c>
    </row>
    <row r="41" spans="1:7" x14ac:dyDescent="0.2">
      <c r="A41" s="386">
        <v>41244</v>
      </c>
      <c r="B41" s="400">
        <v>115373.24939074107</v>
      </c>
      <c r="C41" s="371">
        <v>14484.151423112005</v>
      </c>
      <c r="D41" s="375">
        <f t="shared" si="0"/>
        <v>100889.09796762906</v>
      </c>
      <c r="E41" s="375">
        <f t="shared" si="2"/>
        <v>1205813.5654116878</v>
      </c>
      <c r="F41" s="375">
        <f t="shared" si="2"/>
        <v>159387.37897165725</v>
      </c>
      <c r="G41" s="375">
        <f t="shared" si="2"/>
        <v>1046426.1864400305</v>
      </c>
    </row>
    <row r="42" spans="1:7" x14ac:dyDescent="0.2">
      <c r="A42" s="383">
        <v>41275</v>
      </c>
      <c r="B42" s="399">
        <v>108765.71928102119</v>
      </c>
      <c r="C42" s="372">
        <v>22326.225658111049</v>
      </c>
      <c r="D42" s="373">
        <f t="shared" si="0"/>
        <v>86439.493622910144</v>
      </c>
      <c r="E42" s="373">
        <f t="shared" si="2"/>
        <v>1212342.0850760699</v>
      </c>
      <c r="F42" s="373">
        <f t="shared" si="2"/>
        <v>164758.09405412828</v>
      </c>
      <c r="G42" s="373">
        <f t="shared" si="2"/>
        <v>1047583.9910219415</v>
      </c>
    </row>
    <row r="43" spans="1:7" x14ac:dyDescent="0.2">
      <c r="A43" s="386">
        <v>41306</v>
      </c>
      <c r="B43" s="400">
        <v>86590.832063543407</v>
      </c>
      <c r="C43" s="371">
        <v>8658.2151461773919</v>
      </c>
      <c r="D43" s="375">
        <f t="shared" si="0"/>
        <v>77932.616917366016</v>
      </c>
      <c r="E43" s="375">
        <f t="shared" si="2"/>
        <v>1217845.6538401989</v>
      </c>
      <c r="F43" s="375">
        <f t="shared" si="2"/>
        <v>166665.10516240908</v>
      </c>
      <c r="G43" s="375">
        <f t="shared" si="2"/>
        <v>1051180.5486777897</v>
      </c>
    </row>
    <row r="44" spans="1:7" x14ac:dyDescent="0.2">
      <c r="A44" s="383">
        <v>41334</v>
      </c>
      <c r="B44" s="399">
        <v>96258.358712713656</v>
      </c>
      <c r="C44" s="372">
        <v>11470.64120039137</v>
      </c>
      <c r="D44" s="373">
        <f t="shared" si="0"/>
        <v>84787.717512322284</v>
      </c>
      <c r="E44" s="373">
        <f t="shared" si="2"/>
        <v>1218309.3847915831</v>
      </c>
      <c r="F44" s="373">
        <f t="shared" si="2"/>
        <v>163503.97757226435</v>
      </c>
      <c r="G44" s="373">
        <f t="shared" si="2"/>
        <v>1054805.4072193187</v>
      </c>
    </row>
    <row r="45" spans="1:7" x14ac:dyDescent="0.2">
      <c r="A45" s="386">
        <v>41365</v>
      </c>
      <c r="B45" s="400">
        <v>119297.5354234081</v>
      </c>
      <c r="C45" s="371">
        <v>15861.55072031915</v>
      </c>
      <c r="D45" s="375">
        <f t="shared" si="0"/>
        <v>103435.98470308895</v>
      </c>
      <c r="E45" s="375">
        <f t="shared" si="2"/>
        <v>1230957.4384240846</v>
      </c>
      <c r="F45" s="375">
        <f t="shared" si="2"/>
        <v>164782.06022501804</v>
      </c>
      <c r="G45" s="375">
        <f t="shared" si="2"/>
        <v>1066175.3781990667</v>
      </c>
    </row>
    <row r="46" spans="1:7" x14ac:dyDescent="0.2">
      <c r="A46" s="383">
        <v>41395</v>
      </c>
      <c r="B46" s="399">
        <v>94928.32793539064</v>
      </c>
      <c r="C46" s="372">
        <v>12414.389905327303</v>
      </c>
      <c r="D46" s="373">
        <f t="shared" si="0"/>
        <v>82513.938030063335</v>
      </c>
      <c r="E46" s="373">
        <f t="shared" si="2"/>
        <v>1233154.5660768573</v>
      </c>
      <c r="F46" s="373">
        <f t="shared" si="2"/>
        <v>165773.64854223683</v>
      </c>
      <c r="G46" s="373">
        <f t="shared" si="2"/>
        <v>1067380.9175346205</v>
      </c>
    </row>
    <row r="47" spans="1:7" x14ac:dyDescent="0.2">
      <c r="A47" s="386">
        <v>41426</v>
      </c>
      <c r="B47" s="400">
        <v>104241.46921730736</v>
      </c>
      <c r="C47" s="371">
        <v>15265.180685710187</v>
      </c>
      <c r="D47" s="375">
        <f t="shared" si="0"/>
        <v>88976.288531597165</v>
      </c>
      <c r="E47" s="375">
        <f t="shared" si="2"/>
        <v>1240155.8423694577</v>
      </c>
      <c r="F47" s="375">
        <f t="shared" si="2"/>
        <v>164179.45182286802</v>
      </c>
      <c r="G47" s="375">
        <f t="shared" si="2"/>
        <v>1075976.3905465896</v>
      </c>
    </row>
    <row r="48" spans="1:7" x14ac:dyDescent="0.2">
      <c r="A48" s="383">
        <v>41456</v>
      </c>
      <c r="B48" s="399">
        <v>115140.33594674544</v>
      </c>
      <c r="C48" s="372">
        <v>15672.253821471371</v>
      </c>
      <c r="D48" s="373">
        <f t="shared" si="0"/>
        <v>99468.082125274072</v>
      </c>
      <c r="E48" s="373">
        <f t="shared" si="2"/>
        <v>1246668.7335934159</v>
      </c>
      <c r="F48" s="373">
        <f t="shared" si="2"/>
        <v>165879.77775772981</v>
      </c>
      <c r="G48" s="373">
        <f t="shared" si="2"/>
        <v>1080788.9558356861</v>
      </c>
    </row>
    <row r="49" spans="1:7" x14ac:dyDescent="0.2">
      <c r="A49" s="386">
        <v>41487</v>
      </c>
      <c r="B49" s="400">
        <v>102423.18969912179</v>
      </c>
      <c r="C49" s="371">
        <v>10515.990951358091</v>
      </c>
      <c r="D49" s="375">
        <f t="shared" si="0"/>
        <v>91907.198747763701</v>
      </c>
      <c r="E49" s="375">
        <f t="shared" si="2"/>
        <v>1251079.4935813125</v>
      </c>
      <c r="F49" s="375">
        <f t="shared" si="2"/>
        <v>164715.52433796573</v>
      </c>
      <c r="G49" s="375">
        <f t="shared" si="2"/>
        <v>1086363.9692433467</v>
      </c>
    </row>
    <row r="50" spans="1:7" x14ac:dyDescent="0.2">
      <c r="A50" s="383">
        <v>41518</v>
      </c>
      <c r="B50" s="399">
        <v>118240.62373515106</v>
      </c>
      <c r="C50" s="372">
        <v>11690.424984064379</v>
      </c>
      <c r="D50" s="373">
        <f t="shared" si="0"/>
        <v>106550.19875108669</v>
      </c>
      <c r="E50" s="373">
        <f t="shared" si="2"/>
        <v>1266986.9238685963</v>
      </c>
      <c r="F50" s="373">
        <f t="shared" si="2"/>
        <v>166880.45637216509</v>
      </c>
      <c r="G50" s="373">
        <f t="shared" si="2"/>
        <v>1100106.467496431</v>
      </c>
    </row>
    <row r="51" spans="1:7" x14ac:dyDescent="0.2">
      <c r="A51" s="386">
        <v>41548</v>
      </c>
      <c r="B51" s="400">
        <v>114017.84583622821</v>
      </c>
      <c r="C51" s="371">
        <v>16885.486786839094</v>
      </c>
      <c r="D51" s="375">
        <f t="shared" si="0"/>
        <v>97132.35904938911</v>
      </c>
      <c r="E51" s="375">
        <f t="shared" si="2"/>
        <v>1279288.271993971</v>
      </c>
      <c r="F51" s="375">
        <f t="shared" si="2"/>
        <v>167824.97856397554</v>
      </c>
      <c r="G51" s="375">
        <f t="shared" si="2"/>
        <v>1111463.2934299954</v>
      </c>
    </row>
    <row r="52" spans="1:7" x14ac:dyDescent="0.2">
      <c r="A52" s="383">
        <v>41579</v>
      </c>
      <c r="B52" s="399">
        <v>109722.21462218594</v>
      </c>
      <c r="C52" s="372">
        <v>13915.969729662573</v>
      </c>
      <c r="D52" s="373">
        <f t="shared" si="0"/>
        <v>95806.244892523377</v>
      </c>
      <c r="E52" s="373">
        <f t="shared" si="2"/>
        <v>1284999.701863558</v>
      </c>
      <c r="F52" s="373">
        <f t="shared" si="2"/>
        <v>169160.48101254398</v>
      </c>
      <c r="G52" s="373">
        <f t="shared" si="2"/>
        <v>1115839.2208510139</v>
      </c>
    </row>
    <row r="53" spans="1:7" x14ac:dyDescent="0.2">
      <c r="A53" s="386">
        <v>41609</v>
      </c>
      <c r="B53" s="400">
        <v>117581.91286511063</v>
      </c>
      <c r="C53" s="371">
        <v>16349.983417996264</v>
      </c>
      <c r="D53" s="375">
        <f t="shared" si="0"/>
        <v>101231.92944711437</v>
      </c>
      <c r="E53" s="375">
        <f t="shared" si="2"/>
        <v>1287208.3653379274</v>
      </c>
      <c r="F53" s="375">
        <f t="shared" si="2"/>
        <v>171026.31300742822</v>
      </c>
      <c r="G53" s="375">
        <f t="shared" si="2"/>
        <v>1116182.0523304993</v>
      </c>
    </row>
    <row r="54" spans="1:7" x14ac:dyDescent="0.2">
      <c r="A54" s="383">
        <v>41640</v>
      </c>
      <c r="B54" s="399">
        <v>125440.63724140468</v>
      </c>
      <c r="C54" s="372">
        <v>23037.004469067888</v>
      </c>
      <c r="D54" s="373">
        <f t="shared" si="0"/>
        <v>102403.63277233679</v>
      </c>
      <c r="E54" s="373">
        <f t="shared" si="2"/>
        <v>1303883.2832983111</v>
      </c>
      <c r="F54" s="373">
        <f t="shared" si="2"/>
        <v>171737.09181838506</v>
      </c>
      <c r="G54" s="373">
        <f t="shared" si="2"/>
        <v>1132146.1914799258</v>
      </c>
    </row>
    <row r="55" spans="1:7" x14ac:dyDescent="0.2">
      <c r="A55" s="386">
        <v>41671</v>
      </c>
      <c r="B55" s="400">
        <v>93648.382474283004</v>
      </c>
      <c r="C55" s="371">
        <v>11999.456890623393</v>
      </c>
      <c r="D55" s="375">
        <f t="shared" si="0"/>
        <v>81648.925583659613</v>
      </c>
      <c r="E55" s="375">
        <f t="shared" si="2"/>
        <v>1310940.8337090504</v>
      </c>
      <c r="F55" s="375">
        <f t="shared" si="2"/>
        <v>175078.33356283105</v>
      </c>
      <c r="G55" s="375">
        <f t="shared" si="2"/>
        <v>1135862.5001462195</v>
      </c>
    </row>
    <row r="56" spans="1:7" x14ac:dyDescent="0.2">
      <c r="A56" s="383">
        <v>41699</v>
      </c>
      <c r="B56" s="399">
        <v>102635.90894928481</v>
      </c>
      <c r="C56" s="372">
        <v>13617.380948038466</v>
      </c>
      <c r="D56" s="373">
        <f t="shared" si="0"/>
        <v>89018.528001246348</v>
      </c>
      <c r="E56" s="373">
        <f t="shared" si="2"/>
        <v>1317318.3839456216</v>
      </c>
      <c r="F56" s="373">
        <f t="shared" si="2"/>
        <v>177225.07331047818</v>
      </c>
      <c r="G56" s="373">
        <f t="shared" si="2"/>
        <v>1140093.3106351434</v>
      </c>
    </row>
    <row r="57" spans="1:7" x14ac:dyDescent="0.2">
      <c r="A57" s="386">
        <v>41730</v>
      </c>
      <c r="B57" s="400">
        <v>107432.93415241946</v>
      </c>
      <c r="C57" s="371">
        <v>13785.63877923459</v>
      </c>
      <c r="D57" s="375">
        <f t="shared" si="0"/>
        <v>93647.295373184868</v>
      </c>
      <c r="E57" s="375">
        <f t="shared" si="2"/>
        <v>1305453.782674633</v>
      </c>
      <c r="F57" s="375">
        <f t="shared" si="2"/>
        <v>175149.16136939361</v>
      </c>
      <c r="G57" s="375">
        <f t="shared" si="2"/>
        <v>1130304.6213052396</v>
      </c>
    </row>
    <row r="58" spans="1:7" x14ac:dyDescent="0.2">
      <c r="A58" s="383">
        <v>41760</v>
      </c>
      <c r="B58" s="399">
        <v>107584.08330541021</v>
      </c>
      <c r="C58" s="372">
        <v>17074.351724379085</v>
      </c>
      <c r="D58" s="373">
        <f t="shared" si="0"/>
        <v>90509.731581031127</v>
      </c>
      <c r="E58" s="373">
        <f t="shared" si="2"/>
        <v>1318109.5380446524</v>
      </c>
      <c r="F58" s="373">
        <f t="shared" si="2"/>
        <v>179809.1231884454</v>
      </c>
      <c r="G58" s="373">
        <f t="shared" si="2"/>
        <v>1138300.4148562073</v>
      </c>
    </row>
    <row r="59" spans="1:7" x14ac:dyDescent="0.2">
      <c r="A59" s="386">
        <v>41791</v>
      </c>
      <c r="B59" s="400">
        <v>106184.80072103626</v>
      </c>
      <c r="C59" s="371">
        <v>13658.537058081691</v>
      </c>
      <c r="D59" s="375">
        <f t="shared" si="0"/>
        <v>92526.26366295456</v>
      </c>
      <c r="E59" s="375">
        <f t="shared" si="2"/>
        <v>1320052.8695483815</v>
      </c>
      <c r="F59" s="375">
        <f t="shared" si="2"/>
        <v>178202.47956081686</v>
      </c>
      <c r="G59" s="375">
        <f t="shared" si="2"/>
        <v>1141850.3899875649</v>
      </c>
    </row>
    <row r="60" spans="1:7" x14ac:dyDescent="0.2">
      <c r="A60" s="383">
        <v>41821</v>
      </c>
      <c r="B60" s="399">
        <v>119129.03498522175</v>
      </c>
      <c r="C60" s="372">
        <v>16285.774660206485</v>
      </c>
      <c r="D60" s="373">
        <f t="shared" si="0"/>
        <v>102843.26032501526</v>
      </c>
      <c r="E60" s="373">
        <f t="shared" si="2"/>
        <v>1324041.5685868578</v>
      </c>
      <c r="F60" s="373">
        <f t="shared" si="2"/>
        <v>178816.00039955199</v>
      </c>
      <c r="G60" s="373">
        <f t="shared" si="2"/>
        <v>1145225.5681873057</v>
      </c>
    </row>
    <row r="61" spans="1:7" x14ac:dyDescent="0.2">
      <c r="A61" s="386">
        <v>41852</v>
      </c>
      <c r="B61" s="400">
        <v>121950.58012962813</v>
      </c>
      <c r="C61" s="371">
        <v>18196.929580214924</v>
      </c>
      <c r="D61" s="375">
        <f t="shared" si="0"/>
        <v>103753.6505494132</v>
      </c>
      <c r="E61" s="375">
        <f t="shared" si="2"/>
        <v>1343568.9590173638</v>
      </c>
      <c r="F61" s="375">
        <f t="shared" si="2"/>
        <v>186496.93902840881</v>
      </c>
      <c r="G61" s="375">
        <f t="shared" si="2"/>
        <v>1157072.0199889552</v>
      </c>
    </row>
    <row r="62" spans="1:7" x14ac:dyDescent="0.2">
      <c r="A62" s="383">
        <v>41883</v>
      </c>
      <c r="B62" s="399">
        <v>128213.97337046673</v>
      </c>
      <c r="C62" s="372">
        <v>18306.434193816505</v>
      </c>
      <c r="D62" s="373">
        <f t="shared" si="0"/>
        <v>109907.53917665023</v>
      </c>
      <c r="E62" s="373">
        <f t="shared" si="2"/>
        <v>1353542.3086526799</v>
      </c>
      <c r="F62" s="373">
        <f t="shared" si="2"/>
        <v>193112.94823816096</v>
      </c>
      <c r="G62" s="373">
        <f t="shared" si="2"/>
        <v>1160429.360414519</v>
      </c>
    </row>
    <row r="63" spans="1:7" x14ac:dyDescent="0.2">
      <c r="A63" s="386">
        <v>41913</v>
      </c>
      <c r="B63" s="400">
        <v>114699.18209378568</v>
      </c>
      <c r="C63" s="371">
        <v>17437.48349338839</v>
      </c>
      <c r="D63" s="375">
        <f t="shared" si="0"/>
        <v>97261.6986003973</v>
      </c>
      <c r="E63" s="375">
        <f t="shared" si="2"/>
        <v>1354223.6449102373</v>
      </c>
      <c r="F63" s="375">
        <f t="shared" si="2"/>
        <v>193664.94494471027</v>
      </c>
      <c r="G63" s="375">
        <f t="shared" si="2"/>
        <v>1160558.699965527</v>
      </c>
    </row>
    <row r="64" spans="1:7" x14ac:dyDescent="0.2">
      <c r="A64" s="383">
        <v>41944</v>
      </c>
      <c r="B64" s="399">
        <v>117289.78470069372</v>
      </c>
      <c r="C64" s="372">
        <v>13553.329194264286</v>
      </c>
      <c r="D64" s="373">
        <f t="shared" si="0"/>
        <v>103736.45550642944</v>
      </c>
      <c r="E64" s="373">
        <f t="shared" si="2"/>
        <v>1361791.2149887451</v>
      </c>
      <c r="F64" s="373">
        <f t="shared" si="2"/>
        <v>193302.30440931197</v>
      </c>
      <c r="G64" s="373">
        <f t="shared" si="2"/>
        <v>1168488.9105794332</v>
      </c>
    </row>
    <row r="65" spans="1:7" x14ac:dyDescent="0.2">
      <c r="A65" s="386">
        <v>41974</v>
      </c>
      <c r="B65" s="400">
        <v>125494.95251758333</v>
      </c>
      <c r="C65" s="371">
        <v>13628.223421671888</v>
      </c>
      <c r="D65" s="375">
        <f t="shared" si="0"/>
        <v>111866.72909591143</v>
      </c>
      <c r="E65" s="375">
        <f t="shared" si="2"/>
        <v>1369704.2546412176</v>
      </c>
      <c r="F65" s="375">
        <f t="shared" si="2"/>
        <v>190580.54441298763</v>
      </c>
      <c r="G65" s="375">
        <f t="shared" si="2"/>
        <v>1179123.7102282301</v>
      </c>
    </row>
    <row r="66" spans="1:7" x14ac:dyDescent="0.2">
      <c r="A66" s="383">
        <v>42005</v>
      </c>
      <c r="B66" s="399">
        <v>120169.92046845831</v>
      </c>
      <c r="C66" s="372">
        <v>15180.083986643645</v>
      </c>
      <c r="D66" s="373">
        <f t="shared" si="0"/>
        <v>104989.83648181467</v>
      </c>
      <c r="E66" s="373">
        <f t="shared" si="2"/>
        <v>1364433.5378682713</v>
      </c>
      <c r="F66" s="373">
        <f t="shared" si="2"/>
        <v>182723.62393056336</v>
      </c>
      <c r="G66" s="373">
        <f t="shared" si="2"/>
        <v>1181709.9139377081</v>
      </c>
    </row>
    <row r="67" spans="1:7" x14ac:dyDescent="0.2">
      <c r="A67" s="386">
        <v>42036</v>
      </c>
      <c r="B67" s="400">
        <v>96572.588102374677</v>
      </c>
      <c r="C67" s="371">
        <v>9780.4494904223284</v>
      </c>
      <c r="D67" s="375">
        <f t="shared" si="0"/>
        <v>86792.138611952352</v>
      </c>
      <c r="E67" s="375">
        <f t="shared" si="2"/>
        <v>1367357.7434963631</v>
      </c>
      <c r="F67" s="375">
        <f t="shared" si="2"/>
        <v>180504.61653036228</v>
      </c>
      <c r="G67" s="375">
        <f t="shared" si="2"/>
        <v>1186853.1269660008</v>
      </c>
    </row>
    <row r="68" spans="1:7" x14ac:dyDescent="0.2">
      <c r="A68" s="383">
        <v>42064</v>
      </c>
      <c r="B68" s="399">
        <v>100315.70266173039</v>
      </c>
      <c r="C68" s="372">
        <v>10418.305621088497</v>
      </c>
      <c r="D68" s="373">
        <f t="shared" si="0"/>
        <v>89897.397040641896</v>
      </c>
      <c r="E68" s="373">
        <f t="shared" si="2"/>
        <v>1365037.5372088086</v>
      </c>
      <c r="F68" s="373">
        <f t="shared" si="2"/>
        <v>177305.54120341229</v>
      </c>
      <c r="G68" s="373">
        <f t="shared" si="2"/>
        <v>1187731.9960053964</v>
      </c>
    </row>
    <row r="69" spans="1:7" x14ac:dyDescent="0.2">
      <c r="A69" s="386">
        <v>42095</v>
      </c>
      <c r="B69" s="400">
        <v>112092.58191746569</v>
      </c>
      <c r="C69" s="371">
        <v>10674.423416747626</v>
      </c>
      <c r="D69" s="375">
        <f t="shared" si="0"/>
        <v>101418.15850071807</v>
      </c>
      <c r="E69" s="375">
        <f t="shared" si="2"/>
        <v>1369697.1849738546</v>
      </c>
      <c r="F69" s="375">
        <f t="shared" si="2"/>
        <v>174194.32584092536</v>
      </c>
      <c r="G69" s="375">
        <f t="shared" si="2"/>
        <v>1195502.8591329297</v>
      </c>
    </row>
    <row r="70" spans="1:7" x14ac:dyDescent="0.2">
      <c r="A70" s="383">
        <v>42125</v>
      </c>
      <c r="B70" s="399">
        <v>104092.1710881344</v>
      </c>
      <c r="C70" s="372">
        <v>10928.324781250496</v>
      </c>
      <c r="D70" s="373">
        <f t="shared" si="0"/>
        <v>93163.846306883905</v>
      </c>
      <c r="E70" s="373">
        <f t="shared" si="2"/>
        <v>1366205.2727565789</v>
      </c>
      <c r="F70" s="373">
        <f t="shared" si="2"/>
        <v>168048.29889779675</v>
      </c>
      <c r="G70" s="373">
        <f t="shared" si="2"/>
        <v>1198156.9738587823</v>
      </c>
    </row>
    <row r="71" spans="1:7" x14ac:dyDescent="0.2">
      <c r="A71" s="386">
        <v>42156</v>
      </c>
      <c r="B71" s="400">
        <v>108331.51236608419</v>
      </c>
      <c r="C71" s="371">
        <v>13293.8134733101</v>
      </c>
      <c r="D71" s="375">
        <f t="shared" ref="D71:D116" si="3">B71-C71</f>
        <v>95037.698892774089</v>
      </c>
      <c r="E71" s="375">
        <f t="shared" si="2"/>
        <v>1368351.984401627</v>
      </c>
      <c r="F71" s="375">
        <f t="shared" si="2"/>
        <v>167683.57531302518</v>
      </c>
      <c r="G71" s="375">
        <f t="shared" si="2"/>
        <v>1200668.4090886018</v>
      </c>
    </row>
    <row r="72" spans="1:7" x14ac:dyDescent="0.2">
      <c r="A72" s="383">
        <v>42186</v>
      </c>
      <c r="B72" s="399">
        <v>118099.80639337924</v>
      </c>
      <c r="C72" s="372">
        <v>12375.89067163626</v>
      </c>
      <c r="D72" s="373">
        <f t="shared" si="3"/>
        <v>105723.91572174299</v>
      </c>
      <c r="E72" s="373">
        <f t="shared" si="2"/>
        <v>1367322.7558097846</v>
      </c>
      <c r="F72" s="373">
        <f t="shared" si="2"/>
        <v>163773.69132445494</v>
      </c>
      <c r="G72" s="373">
        <f t="shared" si="2"/>
        <v>1203549.0644853294</v>
      </c>
    </row>
    <row r="73" spans="1:7" x14ac:dyDescent="0.2">
      <c r="A73" s="386">
        <v>42217</v>
      </c>
      <c r="B73" s="400">
        <v>101134.96328079891</v>
      </c>
      <c r="C73" s="371">
        <v>12470.784796816615</v>
      </c>
      <c r="D73" s="375">
        <f t="shared" si="3"/>
        <v>88664.178483982294</v>
      </c>
      <c r="E73" s="375">
        <f t="shared" si="2"/>
        <v>1346507.1389609552</v>
      </c>
      <c r="F73" s="375">
        <f t="shared" si="2"/>
        <v>158047.54654105665</v>
      </c>
      <c r="G73" s="375">
        <f t="shared" si="2"/>
        <v>1188459.5924198986</v>
      </c>
    </row>
    <row r="74" spans="1:7" x14ac:dyDescent="0.2">
      <c r="A74" s="383">
        <v>42248</v>
      </c>
      <c r="B74" s="399">
        <v>106480.20142294723</v>
      </c>
      <c r="C74" s="372">
        <v>12325.418864717411</v>
      </c>
      <c r="D74" s="373">
        <f t="shared" si="3"/>
        <v>94154.78255822981</v>
      </c>
      <c r="E74" s="373">
        <f t="shared" si="2"/>
        <v>1324773.3670134356</v>
      </c>
      <c r="F74" s="373">
        <f t="shared" si="2"/>
        <v>152066.53121195754</v>
      </c>
      <c r="G74" s="373">
        <f t="shared" si="2"/>
        <v>1172706.8358014782</v>
      </c>
    </row>
    <row r="75" spans="1:7" x14ac:dyDescent="0.2">
      <c r="A75" s="386">
        <v>42278</v>
      </c>
      <c r="B75" s="400">
        <v>118752.67689851709</v>
      </c>
      <c r="C75" s="371">
        <v>11949.866965026369</v>
      </c>
      <c r="D75" s="375">
        <f t="shared" si="3"/>
        <v>106802.80993349073</v>
      </c>
      <c r="E75" s="375">
        <f t="shared" si="2"/>
        <v>1328826.8618181671</v>
      </c>
      <c r="F75" s="375">
        <f t="shared" si="2"/>
        <v>146578.9146835955</v>
      </c>
      <c r="G75" s="375">
        <f t="shared" si="2"/>
        <v>1182247.9471345718</v>
      </c>
    </row>
    <row r="76" spans="1:7" x14ac:dyDescent="0.2">
      <c r="A76" s="383">
        <v>42309</v>
      </c>
      <c r="B76" s="399">
        <v>112054.17587022131</v>
      </c>
      <c r="C76" s="372">
        <v>10704.357742952967</v>
      </c>
      <c r="D76" s="373">
        <f t="shared" si="3"/>
        <v>101349.81812726834</v>
      </c>
      <c r="E76" s="373">
        <f t="shared" si="2"/>
        <v>1323591.2529876947</v>
      </c>
      <c r="F76" s="373">
        <f t="shared" si="2"/>
        <v>143729.94323228422</v>
      </c>
      <c r="G76" s="373">
        <f t="shared" si="2"/>
        <v>1179861.309755411</v>
      </c>
    </row>
    <row r="77" spans="1:7" x14ac:dyDescent="0.2">
      <c r="A77" s="386">
        <v>42339</v>
      </c>
      <c r="B77" s="400">
        <v>196608.96447452847</v>
      </c>
      <c r="C77" s="371">
        <v>21473.680544705599</v>
      </c>
      <c r="D77" s="375">
        <f t="shared" si="3"/>
        <v>175135.28392982288</v>
      </c>
      <c r="E77" s="375">
        <f t="shared" si="2"/>
        <v>1394705.26494464</v>
      </c>
      <c r="F77" s="375">
        <f t="shared" si="2"/>
        <v>151575.40035531792</v>
      </c>
      <c r="G77" s="375">
        <f t="shared" si="2"/>
        <v>1243129.8645893221</v>
      </c>
    </row>
    <row r="78" spans="1:7" x14ac:dyDescent="0.2">
      <c r="A78" s="383">
        <v>42370</v>
      </c>
      <c r="B78" s="399">
        <v>124413.23858877401</v>
      </c>
      <c r="C78" s="372">
        <v>12385.004047950584</v>
      </c>
      <c r="D78" s="373">
        <f t="shared" si="3"/>
        <v>112028.23454082343</v>
      </c>
      <c r="E78" s="373">
        <f t="shared" si="2"/>
        <v>1398948.5830649557</v>
      </c>
      <c r="F78" s="373">
        <f t="shared" si="2"/>
        <v>148780.32041662486</v>
      </c>
      <c r="G78" s="373">
        <f t="shared" si="2"/>
        <v>1250168.2626483308</v>
      </c>
    </row>
    <row r="79" spans="1:7" x14ac:dyDescent="0.2">
      <c r="A79" s="386">
        <v>42401</v>
      </c>
      <c r="B79" s="400">
        <v>104732.08582901442</v>
      </c>
      <c r="C79" s="371">
        <v>10740.008602671232</v>
      </c>
      <c r="D79" s="375">
        <f t="shared" si="3"/>
        <v>93992.077226343186</v>
      </c>
      <c r="E79" s="375">
        <f t="shared" si="2"/>
        <v>1407108.0807915954</v>
      </c>
      <c r="F79" s="375">
        <f t="shared" si="2"/>
        <v>149739.87952887377</v>
      </c>
      <c r="G79" s="375">
        <f t="shared" si="2"/>
        <v>1257368.2012627216</v>
      </c>
    </row>
    <row r="80" spans="1:7" x14ac:dyDescent="0.2">
      <c r="A80" s="383">
        <v>42430</v>
      </c>
      <c r="B80" s="399">
        <v>104035.1265706407</v>
      </c>
      <c r="C80" s="372">
        <v>10534.64684761547</v>
      </c>
      <c r="D80" s="373">
        <f t="shared" si="3"/>
        <v>93500.47972302523</v>
      </c>
      <c r="E80" s="373">
        <f t="shared" si="2"/>
        <v>1410827.5047005056</v>
      </c>
      <c r="F80" s="373">
        <f t="shared" si="2"/>
        <v>149856.22075540072</v>
      </c>
      <c r="G80" s="373">
        <f t="shared" si="2"/>
        <v>1260971.283945105</v>
      </c>
    </row>
    <row r="81" spans="1:7" x14ac:dyDescent="0.2">
      <c r="A81" s="386">
        <v>42461</v>
      </c>
      <c r="B81" s="400">
        <v>105876.1633098382</v>
      </c>
      <c r="C81" s="371">
        <v>12665.722285250202</v>
      </c>
      <c r="D81" s="375">
        <f t="shared" si="3"/>
        <v>93210.441024587999</v>
      </c>
      <c r="E81" s="375">
        <f t="shared" si="2"/>
        <v>1404611.0860928781</v>
      </c>
      <c r="F81" s="375">
        <f t="shared" si="2"/>
        <v>151847.51962390332</v>
      </c>
      <c r="G81" s="375">
        <f t="shared" si="2"/>
        <v>1252763.5664689746</v>
      </c>
    </row>
    <row r="82" spans="1:7" x14ac:dyDescent="0.2">
      <c r="A82" s="383">
        <v>42491</v>
      </c>
      <c r="B82" s="399">
        <v>103296.08067367686</v>
      </c>
      <c r="C82" s="372">
        <v>9487.0935143651386</v>
      </c>
      <c r="D82" s="373">
        <f t="shared" si="3"/>
        <v>93808.987159311713</v>
      </c>
      <c r="E82" s="373">
        <f t="shared" ref="E82:G116" si="4">SUM(B71:B82)</f>
        <v>1403814.9956784206</v>
      </c>
      <c r="F82" s="373">
        <f t="shared" si="4"/>
        <v>150406.28835701797</v>
      </c>
      <c r="G82" s="373">
        <f t="shared" si="4"/>
        <v>1253408.7073214026</v>
      </c>
    </row>
    <row r="83" spans="1:7" x14ac:dyDescent="0.2">
      <c r="A83" s="386">
        <v>42522</v>
      </c>
      <c r="B83" s="400">
        <v>103178.83124509967</v>
      </c>
      <c r="C83" s="371">
        <v>11121.499684289032</v>
      </c>
      <c r="D83" s="375">
        <f t="shared" si="3"/>
        <v>92057.33156081065</v>
      </c>
      <c r="E83" s="375">
        <f t="shared" si="4"/>
        <v>1398662.3145574362</v>
      </c>
      <c r="F83" s="375">
        <f t="shared" si="4"/>
        <v>148233.97456799689</v>
      </c>
      <c r="G83" s="375">
        <f t="shared" si="4"/>
        <v>1250428.3399894391</v>
      </c>
    </row>
    <row r="84" spans="1:7" x14ac:dyDescent="0.2">
      <c r="A84" s="383">
        <v>42552</v>
      </c>
      <c r="B84" s="399">
        <v>121909.05285467929</v>
      </c>
      <c r="C84" s="372">
        <v>10557.52032240782</v>
      </c>
      <c r="D84" s="373">
        <f t="shared" si="3"/>
        <v>111351.53253227148</v>
      </c>
      <c r="E84" s="373">
        <f t="shared" si="4"/>
        <v>1402471.5610187363</v>
      </c>
      <c r="F84" s="373">
        <f t="shared" si="4"/>
        <v>146415.60421876845</v>
      </c>
      <c r="G84" s="373">
        <f t="shared" si="4"/>
        <v>1256055.9567999674</v>
      </c>
    </row>
    <row r="85" spans="1:7" x14ac:dyDescent="0.2">
      <c r="A85" s="386">
        <v>42583</v>
      </c>
      <c r="B85" s="400">
        <v>104194.87119087321</v>
      </c>
      <c r="C85" s="371">
        <v>9807.4179402710433</v>
      </c>
      <c r="D85" s="375">
        <f t="shared" si="3"/>
        <v>94387.453250602164</v>
      </c>
      <c r="E85" s="375">
        <f t="shared" si="4"/>
        <v>1405531.4689288104</v>
      </c>
      <c r="F85" s="375">
        <f t="shared" si="4"/>
        <v>143752.23736222286</v>
      </c>
      <c r="G85" s="375">
        <f t="shared" si="4"/>
        <v>1261779.2315665875</v>
      </c>
    </row>
    <row r="86" spans="1:7" x14ac:dyDescent="0.2">
      <c r="A86" s="383">
        <v>42614</v>
      </c>
      <c r="B86" s="399">
        <v>115772.51992550866</v>
      </c>
      <c r="C86" s="372">
        <v>9612.8717565728621</v>
      </c>
      <c r="D86" s="373">
        <f t="shared" si="3"/>
        <v>106159.6481689358</v>
      </c>
      <c r="E86" s="373">
        <f t="shared" si="4"/>
        <v>1414823.7874313719</v>
      </c>
      <c r="F86" s="373">
        <f t="shared" si="4"/>
        <v>141039.69025407833</v>
      </c>
      <c r="G86" s="373">
        <f t="shared" si="4"/>
        <v>1273784.0971772939</v>
      </c>
    </row>
    <row r="87" spans="1:7" x14ac:dyDescent="0.2">
      <c r="A87" s="386">
        <v>42644</v>
      </c>
      <c r="B87" s="400">
        <v>99294.552803291474</v>
      </c>
      <c r="C87" s="371">
        <v>10050.293589027657</v>
      </c>
      <c r="D87" s="375">
        <f t="shared" si="3"/>
        <v>89244.259214263817</v>
      </c>
      <c r="E87" s="375">
        <f t="shared" si="4"/>
        <v>1395365.6633361462</v>
      </c>
      <c r="F87" s="375">
        <f t="shared" si="4"/>
        <v>139140.1168780796</v>
      </c>
      <c r="G87" s="375">
        <f t="shared" si="4"/>
        <v>1256225.5464580669</v>
      </c>
    </row>
    <row r="88" spans="1:7" x14ac:dyDescent="0.2">
      <c r="A88" s="383">
        <v>42675</v>
      </c>
      <c r="B88" s="399">
        <v>122879.458283739</v>
      </c>
      <c r="C88" s="372">
        <v>14269.162700671606</v>
      </c>
      <c r="D88" s="373">
        <f t="shared" si="3"/>
        <v>108610.2955830674</v>
      </c>
      <c r="E88" s="373">
        <f t="shared" si="4"/>
        <v>1406190.9457496637</v>
      </c>
      <c r="F88" s="373">
        <f t="shared" si="4"/>
        <v>142704.92183579825</v>
      </c>
      <c r="G88" s="373">
        <f t="shared" si="4"/>
        <v>1263486.0239138657</v>
      </c>
    </row>
    <row r="89" spans="1:7" x14ac:dyDescent="0.2">
      <c r="A89" s="386">
        <v>42705</v>
      </c>
      <c r="B89" s="400">
        <v>169519.0366978847</v>
      </c>
      <c r="C89" s="371">
        <v>34529.517317762991</v>
      </c>
      <c r="D89" s="375">
        <f t="shared" si="3"/>
        <v>134989.51938012172</v>
      </c>
      <c r="E89" s="375">
        <f t="shared" si="4"/>
        <v>1379101.0179730202</v>
      </c>
      <c r="F89" s="375">
        <f t="shared" si="4"/>
        <v>155760.75860885563</v>
      </c>
      <c r="G89" s="375">
        <f t="shared" si="4"/>
        <v>1223340.2593641647</v>
      </c>
    </row>
    <row r="90" spans="1:7" x14ac:dyDescent="0.2">
      <c r="A90" s="383">
        <v>42736</v>
      </c>
      <c r="B90" s="399">
        <v>108852.82565614804</v>
      </c>
      <c r="C90" s="372">
        <v>4389.8646048317842</v>
      </c>
      <c r="D90" s="373">
        <f t="shared" si="3"/>
        <v>104462.96105131625</v>
      </c>
      <c r="E90" s="373">
        <f t="shared" si="4"/>
        <v>1363540.6050403945</v>
      </c>
      <c r="F90" s="373">
        <f t="shared" si="4"/>
        <v>147765.61916573683</v>
      </c>
      <c r="G90" s="373">
        <f t="shared" si="4"/>
        <v>1215774.9858746573</v>
      </c>
    </row>
    <row r="91" spans="1:7" x14ac:dyDescent="0.2">
      <c r="A91" s="386">
        <v>42767</v>
      </c>
      <c r="B91" s="400">
        <v>102626.85925399669</v>
      </c>
      <c r="C91" s="371">
        <v>7580.2222947394985</v>
      </c>
      <c r="D91" s="375">
        <f t="shared" si="3"/>
        <v>95046.636959257186</v>
      </c>
      <c r="E91" s="375">
        <f t="shared" si="4"/>
        <v>1361435.3784653768</v>
      </c>
      <c r="F91" s="375">
        <f t="shared" si="4"/>
        <v>144605.83285780513</v>
      </c>
      <c r="G91" s="375">
        <f t="shared" si="4"/>
        <v>1216829.5456075715</v>
      </c>
    </row>
    <row r="92" spans="1:7" x14ac:dyDescent="0.2">
      <c r="A92" s="383">
        <v>42795</v>
      </c>
      <c r="B92" s="399">
        <v>106019.21710793424</v>
      </c>
      <c r="C92" s="372">
        <v>9412.1727261298765</v>
      </c>
      <c r="D92" s="373">
        <f t="shared" si="3"/>
        <v>96607.044381804357</v>
      </c>
      <c r="E92" s="373">
        <f t="shared" si="4"/>
        <v>1363419.4690026701</v>
      </c>
      <c r="F92" s="373">
        <f t="shared" si="4"/>
        <v>143483.35873631953</v>
      </c>
      <c r="G92" s="373">
        <f t="shared" si="4"/>
        <v>1219936.1102663507</v>
      </c>
    </row>
    <row r="93" spans="1:7" x14ac:dyDescent="0.2">
      <c r="A93" s="386">
        <v>42826</v>
      </c>
      <c r="B93" s="400">
        <v>102630.80560413217</v>
      </c>
      <c r="C93" s="371">
        <v>6862.7236318768564</v>
      </c>
      <c r="D93" s="375">
        <f t="shared" si="3"/>
        <v>95768.081972255313</v>
      </c>
      <c r="E93" s="375">
        <f t="shared" si="4"/>
        <v>1360174.1112969641</v>
      </c>
      <c r="F93" s="375">
        <f t="shared" si="4"/>
        <v>137680.36008294619</v>
      </c>
      <c r="G93" s="375">
        <f t="shared" si="4"/>
        <v>1222493.7512140181</v>
      </c>
    </row>
    <row r="94" spans="1:7" x14ac:dyDescent="0.2">
      <c r="A94" s="383">
        <v>42856</v>
      </c>
      <c r="B94" s="399">
        <v>114501.26533854117</v>
      </c>
      <c r="C94" s="372">
        <v>10309.923400301759</v>
      </c>
      <c r="D94" s="373">
        <f t="shared" si="3"/>
        <v>104191.34193823941</v>
      </c>
      <c r="E94" s="373">
        <f t="shared" si="4"/>
        <v>1371379.2959618282</v>
      </c>
      <c r="F94" s="373">
        <f t="shared" si="4"/>
        <v>138503.1899688828</v>
      </c>
      <c r="G94" s="373">
        <f t="shared" si="4"/>
        <v>1232876.1059929458</v>
      </c>
    </row>
    <row r="95" spans="1:7" x14ac:dyDescent="0.2">
      <c r="A95" s="386">
        <v>42887</v>
      </c>
      <c r="B95" s="400">
        <v>114088.40639933007</v>
      </c>
      <c r="C95" s="371">
        <v>9905.4602377113697</v>
      </c>
      <c r="D95" s="375">
        <f t="shared" si="3"/>
        <v>104182.94616161869</v>
      </c>
      <c r="E95" s="375">
        <f t="shared" si="4"/>
        <v>1382288.8711160587</v>
      </c>
      <c r="F95" s="375">
        <f t="shared" si="4"/>
        <v>137287.15052230516</v>
      </c>
      <c r="G95" s="375">
        <f t="shared" si="4"/>
        <v>1245001.7205937535</v>
      </c>
    </row>
    <row r="96" spans="1:7" x14ac:dyDescent="0.2">
      <c r="A96" s="383">
        <v>42917</v>
      </c>
      <c r="B96" s="399">
        <v>116797.70090519928</v>
      </c>
      <c r="C96" s="372">
        <v>8538.7796395870646</v>
      </c>
      <c r="D96" s="373">
        <f t="shared" si="3"/>
        <v>108258.92126561221</v>
      </c>
      <c r="E96" s="373">
        <f t="shared" si="4"/>
        <v>1377177.5191665785</v>
      </c>
      <c r="F96" s="373">
        <f t="shared" si="4"/>
        <v>135268.4098394844</v>
      </c>
      <c r="G96" s="373">
        <f t="shared" si="4"/>
        <v>1241909.1093270944</v>
      </c>
    </row>
    <row r="97" spans="1:7" x14ac:dyDescent="0.2">
      <c r="A97" s="386">
        <v>42948</v>
      </c>
      <c r="B97" s="400">
        <v>108469.54483677669</v>
      </c>
      <c r="C97" s="371">
        <v>9585.5807570780471</v>
      </c>
      <c r="D97" s="375">
        <f t="shared" si="3"/>
        <v>98883.96407969865</v>
      </c>
      <c r="E97" s="375">
        <f t="shared" si="4"/>
        <v>1381452.1928124819</v>
      </c>
      <c r="F97" s="375">
        <f t="shared" si="4"/>
        <v>135046.57265629139</v>
      </c>
      <c r="G97" s="375">
        <f t="shared" si="4"/>
        <v>1246405.6201561908</v>
      </c>
    </row>
    <row r="98" spans="1:7" x14ac:dyDescent="0.2">
      <c r="A98" s="383">
        <v>42979</v>
      </c>
      <c r="B98" s="399">
        <v>119869.69234359931</v>
      </c>
      <c r="C98" s="372">
        <v>8821.2821107329073</v>
      </c>
      <c r="D98" s="373">
        <f t="shared" si="3"/>
        <v>111048.4102328664</v>
      </c>
      <c r="E98" s="373">
        <f t="shared" si="4"/>
        <v>1385549.3652305726</v>
      </c>
      <c r="F98" s="373">
        <f t="shared" si="4"/>
        <v>134254.98301045143</v>
      </c>
      <c r="G98" s="373">
        <f t="shared" si="4"/>
        <v>1251294.3822201213</v>
      </c>
    </row>
    <row r="99" spans="1:7" x14ac:dyDescent="0.2">
      <c r="A99" s="386">
        <v>43009</v>
      </c>
      <c r="B99" s="400">
        <v>104108.58946086849</v>
      </c>
      <c r="C99" s="371">
        <v>9348.9078000945537</v>
      </c>
      <c r="D99" s="375">
        <f t="shared" si="3"/>
        <v>94759.681660773931</v>
      </c>
      <c r="E99" s="375">
        <f t="shared" si="4"/>
        <v>1390363.40188815</v>
      </c>
      <c r="F99" s="375">
        <f t="shared" si="4"/>
        <v>133553.59722151831</v>
      </c>
      <c r="G99" s="375">
        <f t="shared" si="4"/>
        <v>1256809.8046666314</v>
      </c>
    </row>
    <row r="100" spans="1:7" x14ac:dyDescent="0.2">
      <c r="A100" s="383">
        <v>43040</v>
      </c>
      <c r="B100" s="399">
        <v>111441.11399853951</v>
      </c>
      <c r="C100" s="372">
        <v>9812.152137474126</v>
      </c>
      <c r="D100" s="373">
        <f t="shared" si="3"/>
        <v>101628.96186106539</v>
      </c>
      <c r="E100" s="373">
        <f t="shared" si="4"/>
        <v>1378925.0576029504</v>
      </c>
      <c r="F100" s="373">
        <f t="shared" si="4"/>
        <v>129096.58665832086</v>
      </c>
      <c r="G100" s="373">
        <f t="shared" si="4"/>
        <v>1249828.4709446295</v>
      </c>
    </row>
    <row r="101" spans="1:7" x14ac:dyDescent="0.2">
      <c r="A101" s="386">
        <v>43070</v>
      </c>
      <c r="B101" s="400">
        <v>155695.98400564623</v>
      </c>
      <c r="C101" s="371">
        <v>29381.284699090131</v>
      </c>
      <c r="D101" s="375">
        <f t="shared" si="3"/>
        <v>126314.6993065561</v>
      </c>
      <c r="E101" s="375">
        <f t="shared" si="4"/>
        <v>1365102.0049107119</v>
      </c>
      <c r="F101" s="375">
        <f t="shared" si="4"/>
        <v>123948.35403964798</v>
      </c>
      <c r="G101" s="375">
        <f t="shared" si="4"/>
        <v>1241153.6508710638</v>
      </c>
    </row>
    <row r="102" spans="1:7" x14ac:dyDescent="0.2">
      <c r="A102" s="383">
        <v>43101</v>
      </c>
      <c r="B102" s="399">
        <v>110629.84344921145</v>
      </c>
      <c r="C102" s="372">
        <v>4837.2937811219126</v>
      </c>
      <c r="D102" s="373">
        <f t="shared" si="3"/>
        <v>105792.54966808953</v>
      </c>
      <c r="E102" s="373">
        <f t="shared" si="4"/>
        <v>1366879.0227037754</v>
      </c>
      <c r="F102" s="373">
        <f t="shared" si="4"/>
        <v>124395.78321593811</v>
      </c>
      <c r="G102" s="373">
        <f t="shared" si="4"/>
        <v>1242483.2394878371</v>
      </c>
    </row>
    <row r="103" spans="1:7" x14ac:dyDescent="0.2">
      <c r="A103" s="386">
        <v>43132</v>
      </c>
      <c r="B103" s="400">
        <v>102031.81670212114</v>
      </c>
      <c r="C103" s="371">
        <v>6225.4653026618935</v>
      </c>
      <c r="D103" s="375">
        <f t="shared" si="3"/>
        <v>95806.35139945925</v>
      </c>
      <c r="E103" s="375">
        <f t="shared" si="4"/>
        <v>1366283.9801518999</v>
      </c>
      <c r="F103" s="375">
        <f t="shared" si="4"/>
        <v>123041.02622386051</v>
      </c>
      <c r="G103" s="375">
        <f t="shared" si="4"/>
        <v>1243242.9539280392</v>
      </c>
    </row>
    <row r="104" spans="1:7" x14ac:dyDescent="0.2">
      <c r="A104" s="383">
        <v>43160</v>
      </c>
      <c r="B104" s="399">
        <v>119344.03733911655</v>
      </c>
      <c r="C104" s="372">
        <v>11449.738442294023</v>
      </c>
      <c r="D104" s="373">
        <f t="shared" si="3"/>
        <v>107894.29889682253</v>
      </c>
      <c r="E104" s="373">
        <f t="shared" si="4"/>
        <v>1379608.8003830819</v>
      </c>
      <c r="F104" s="373">
        <f t="shared" si="4"/>
        <v>125078.59194002463</v>
      </c>
      <c r="G104" s="373">
        <f t="shared" si="4"/>
        <v>1254530.2084430575</v>
      </c>
    </row>
    <row r="105" spans="1:7" x14ac:dyDescent="0.2">
      <c r="A105" s="386">
        <v>43191</v>
      </c>
      <c r="B105" s="400">
        <v>116923.13343551637</v>
      </c>
      <c r="C105" s="371">
        <v>9771.9579468950051</v>
      </c>
      <c r="D105" s="375">
        <f t="shared" si="3"/>
        <v>107151.17548862136</v>
      </c>
      <c r="E105" s="375">
        <f t="shared" si="4"/>
        <v>1393901.1282144662</v>
      </c>
      <c r="F105" s="375">
        <f t="shared" si="4"/>
        <v>127987.82625504279</v>
      </c>
      <c r="G105" s="375">
        <f t="shared" si="4"/>
        <v>1265913.3019594236</v>
      </c>
    </row>
    <row r="106" spans="1:7" x14ac:dyDescent="0.2">
      <c r="A106" s="383">
        <v>43221</v>
      </c>
      <c r="B106" s="399">
        <v>106325.08680554194</v>
      </c>
      <c r="C106" s="372">
        <v>9471.4125154313406</v>
      </c>
      <c r="D106" s="373">
        <f t="shared" si="3"/>
        <v>96853.674290110604</v>
      </c>
      <c r="E106" s="373">
        <f t="shared" si="4"/>
        <v>1385724.9496814671</v>
      </c>
      <c r="F106" s="373">
        <f t="shared" si="4"/>
        <v>127149.31537017238</v>
      </c>
      <c r="G106" s="373">
        <f t="shared" si="4"/>
        <v>1258575.6343112949</v>
      </c>
    </row>
    <row r="107" spans="1:7" x14ac:dyDescent="0.2">
      <c r="A107" s="386">
        <v>43252</v>
      </c>
      <c r="B107" s="400">
        <v>108071.08293905156</v>
      </c>
      <c r="C107" s="371">
        <v>14698.831268554812</v>
      </c>
      <c r="D107" s="375">
        <f t="shared" si="3"/>
        <v>93372.251670496742</v>
      </c>
      <c r="E107" s="375">
        <f t="shared" si="4"/>
        <v>1379707.6262211886</v>
      </c>
      <c r="F107" s="375">
        <f t="shared" si="4"/>
        <v>131942.68640101582</v>
      </c>
      <c r="G107" s="375">
        <f t="shared" si="4"/>
        <v>1247764.9398201727</v>
      </c>
    </row>
    <row r="108" spans="1:7" x14ac:dyDescent="0.2">
      <c r="A108" s="383">
        <v>43282</v>
      </c>
      <c r="B108" s="399">
        <v>116581.59241285062</v>
      </c>
      <c r="C108" s="372">
        <v>9828.3190138918089</v>
      </c>
      <c r="D108" s="373">
        <f t="shared" si="3"/>
        <v>106753.2733989588</v>
      </c>
      <c r="E108" s="373">
        <f t="shared" si="4"/>
        <v>1379491.51772884</v>
      </c>
      <c r="F108" s="373">
        <f t="shared" si="4"/>
        <v>133232.22577532055</v>
      </c>
      <c r="G108" s="373">
        <f t="shared" si="4"/>
        <v>1246259.2919535192</v>
      </c>
    </row>
    <row r="109" spans="1:7" x14ac:dyDescent="0.2">
      <c r="A109" s="386">
        <v>43313</v>
      </c>
      <c r="B109" s="400">
        <v>114902.13006130361</v>
      </c>
      <c r="C109" s="371">
        <v>9743.2859462806173</v>
      </c>
      <c r="D109" s="375">
        <f t="shared" si="3"/>
        <v>105158.84411502299</v>
      </c>
      <c r="E109" s="375">
        <f t="shared" si="4"/>
        <v>1385924.1029533669</v>
      </c>
      <c r="F109" s="375">
        <f t="shared" si="4"/>
        <v>133389.93096452314</v>
      </c>
      <c r="G109" s="375">
        <f t="shared" si="4"/>
        <v>1252534.1719888437</v>
      </c>
    </row>
    <row r="110" spans="1:7" x14ac:dyDescent="0.2">
      <c r="A110" s="383">
        <v>43344</v>
      </c>
      <c r="B110" s="399">
        <v>121909.11790289216</v>
      </c>
      <c r="C110" s="372">
        <v>9742.4923227960026</v>
      </c>
      <c r="D110" s="373">
        <f t="shared" si="3"/>
        <v>112166.62558009615</v>
      </c>
      <c r="E110" s="373">
        <f t="shared" si="4"/>
        <v>1387963.5285126595</v>
      </c>
      <c r="F110" s="373">
        <f t="shared" si="4"/>
        <v>134311.14117658624</v>
      </c>
      <c r="G110" s="373">
        <f t="shared" si="4"/>
        <v>1253652.3873360734</v>
      </c>
    </row>
    <row r="111" spans="1:7" x14ac:dyDescent="0.2">
      <c r="A111" s="386">
        <v>43374</v>
      </c>
      <c r="B111" s="400">
        <v>106838.78505375868</v>
      </c>
      <c r="C111" s="371">
        <v>11539.359350773437</v>
      </c>
      <c r="D111" s="375">
        <f t="shared" si="3"/>
        <v>95299.425702985245</v>
      </c>
      <c r="E111" s="375">
        <f t="shared" si="4"/>
        <v>1390693.7241055497</v>
      </c>
      <c r="F111" s="375">
        <f t="shared" si="4"/>
        <v>136501.59272726515</v>
      </c>
      <c r="G111" s="375">
        <f t="shared" si="4"/>
        <v>1254192.1313782847</v>
      </c>
    </row>
    <row r="112" spans="1:7" x14ac:dyDescent="0.2">
      <c r="A112" s="383">
        <v>43405</v>
      </c>
      <c r="B112" s="399">
        <v>117507.64072859513</v>
      </c>
      <c r="C112" s="372">
        <v>12113.203698522666</v>
      </c>
      <c r="D112" s="373">
        <f t="shared" si="3"/>
        <v>105394.43703007247</v>
      </c>
      <c r="E112" s="373">
        <f t="shared" si="4"/>
        <v>1396760.2508356057</v>
      </c>
      <c r="F112" s="373">
        <f t="shared" si="4"/>
        <v>138802.64428831366</v>
      </c>
      <c r="G112" s="373">
        <f t="shared" si="4"/>
        <v>1257957.6065472919</v>
      </c>
    </row>
    <row r="113" spans="1:7" x14ac:dyDescent="0.2">
      <c r="A113" s="386">
        <v>43435</v>
      </c>
      <c r="B113" s="400">
        <v>150660.2874075835</v>
      </c>
      <c r="C113" s="371">
        <v>22895.180633960415</v>
      </c>
      <c r="D113" s="375">
        <f t="shared" si="3"/>
        <v>127765.10677362309</v>
      </c>
      <c r="E113" s="375">
        <f t="shared" si="4"/>
        <v>1391724.5542375429</v>
      </c>
      <c r="F113" s="375">
        <f t="shared" si="4"/>
        <v>132316.54022318393</v>
      </c>
      <c r="G113" s="375">
        <f t="shared" si="4"/>
        <v>1259408.0140143589</v>
      </c>
    </row>
    <row r="114" spans="1:7" x14ac:dyDescent="0.2">
      <c r="A114" s="383">
        <v>43466</v>
      </c>
      <c r="B114" s="399">
        <v>108077.83544023024</v>
      </c>
      <c r="C114" s="372">
        <v>4253.9865706875489</v>
      </c>
      <c r="D114" s="373">
        <f t="shared" si="3"/>
        <v>103823.84886954269</v>
      </c>
      <c r="E114" s="373">
        <f t="shared" si="4"/>
        <v>1389172.5462285616</v>
      </c>
      <c r="F114" s="373">
        <f t="shared" si="4"/>
        <v>131733.23301274955</v>
      </c>
      <c r="G114" s="373">
        <f t="shared" si="4"/>
        <v>1257439.313215812</v>
      </c>
    </row>
    <row r="115" spans="1:7" x14ac:dyDescent="0.2">
      <c r="A115" s="386">
        <v>43497</v>
      </c>
      <c r="B115" s="400">
        <v>104380.81558667614</v>
      </c>
      <c r="C115" s="371">
        <v>7024.8979162298128</v>
      </c>
      <c r="D115" s="375">
        <f t="shared" si="3"/>
        <v>97355.917670446332</v>
      </c>
      <c r="E115" s="375">
        <f t="shared" si="4"/>
        <v>1391521.5451131165</v>
      </c>
      <c r="F115" s="375">
        <f t="shared" si="4"/>
        <v>132532.66562631747</v>
      </c>
      <c r="G115" s="375">
        <f t="shared" si="4"/>
        <v>1258988.8794867988</v>
      </c>
    </row>
    <row r="116" spans="1:7" ht="15" thickBot="1" x14ac:dyDescent="0.25">
      <c r="A116" s="402">
        <v>43525</v>
      </c>
      <c r="B116" s="401">
        <v>115516.81812006829</v>
      </c>
      <c r="C116" s="397">
        <v>6964.8662148456006</v>
      </c>
      <c r="D116" s="382">
        <f t="shared" si="3"/>
        <v>108551.95190522268</v>
      </c>
      <c r="E116" s="382">
        <f t="shared" si="4"/>
        <v>1387694.3258940685</v>
      </c>
      <c r="F116" s="382">
        <f t="shared" si="4"/>
        <v>128047.79339886906</v>
      </c>
      <c r="G116" s="382">
        <f t="shared" si="4"/>
        <v>1259646.5324951988</v>
      </c>
    </row>
    <row r="117" spans="1:7" x14ac:dyDescent="0.2">
      <c r="A117" s="423" t="s">
        <v>746</v>
      </c>
    </row>
    <row r="118" spans="1:7" x14ac:dyDescent="0.2">
      <c r="A118" s="423" t="s">
        <v>610</v>
      </c>
    </row>
  </sheetData>
  <mergeCells count="5">
    <mergeCell ref="A4:A5"/>
    <mergeCell ref="B4:D4"/>
    <mergeCell ref="E4:G4"/>
    <mergeCell ref="A3:G3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J154"/>
  <sheetViews>
    <sheetView workbookViewId="0">
      <selection sqref="A1:B1"/>
    </sheetView>
  </sheetViews>
  <sheetFormatPr defaultRowHeight="14.25" x14ac:dyDescent="0.2"/>
  <cols>
    <col min="1" max="1" width="13" style="6" customWidth="1"/>
    <col min="2" max="2" width="18.7109375" style="6" customWidth="1"/>
    <col min="3" max="4" width="16.7109375" style="6" customWidth="1"/>
    <col min="5" max="5" width="21.42578125" style="6" customWidth="1"/>
    <col min="6" max="7" width="18.7109375" style="6" customWidth="1"/>
    <col min="8" max="16384" width="9.140625" style="6"/>
  </cols>
  <sheetData>
    <row r="1" spans="1:7" x14ac:dyDescent="0.2">
      <c r="A1" s="568" t="s">
        <v>0</v>
      </c>
      <c r="B1" s="568"/>
    </row>
    <row r="2" spans="1:7" x14ac:dyDescent="0.2">
      <c r="A2" s="4"/>
      <c r="B2" s="427"/>
    </row>
    <row r="3" spans="1:7" ht="15" customHeight="1" x14ac:dyDescent="0.2">
      <c r="A3" s="583" t="s">
        <v>785</v>
      </c>
      <c r="B3" s="583"/>
      <c r="C3" s="583"/>
      <c r="D3" s="583"/>
      <c r="E3" s="583"/>
      <c r="F3" s="583"/>
      <c r="G3" s="583"/>
    </row>
    <row r="4" spans="1:7" ht="15.75" customHeight="1" x14ac:dyDescent="0.2">
      <c r="A4" s="574" t="s">
        <v>768</v>
      </c>
      <c r="B4" s="581" t="s">
        <v>784</v>
      </c>
      <c r="C4" s="582"/>
      <c r="D4" s="582"/>
      <c r="E4" s="581" t="s">
        <v>786</v>
      </c>
      <c r="F4" s="582"/>
      <c r="G4" s="582"/>
    </row>
    <row r="5" spans="1:7" ht="42.75" x14ac:dyDescent="0.2">
      <c r="A5" s="574"/>
      <c r="B5" s="531" t="s">
        <v>727</v>
      </c>
      <c r="C5" s="532" t="s">
        <v>729</v>
      </c>
      <c r="D5" s="532" t="s">
        <v>66</v>
      </c>
      <c r="E5" s="532" t="s">
        <v>728</v>
      </c>
      <c r="F5" s="532" t="s">
        <v>729</v>
      </c>
      <c r="G5" s="533" t="s">
        <v>66</v>
      </c>
    </row>
    <row r="6" spans="1:7" x14ac:dyDescent="0.2">
      <c r="A6" s="410">
        <v>39083</v>
      </c>
      <c r="B6" s="372">
        <v>2133.8183437487705</v>
      </c>
      <c r="C6" s="372">
        <v>25967.082950183125</v>
      </c>
      <c r="D6" s="372">
        <v>20684.236051112981</v>
      </c>
      <c r="E6" s="403"/>
      <c r="F6" s="51"/>
      <c r="G6" s="51"/>
    </row>
    <row r="7" spans="1:7" ht="14.25" customHeight="1" x14ac:dyDescent="0.2">
      <c r="A7" s="411">
        <v>39114</v>
      </c>
      <c r="B7" s="371">
        <v>1748.8580456871114</v>
      </c>
      <c r="C7" s="371">
        <v>25969.262287586167</v>
      </c>
      <c r="D7" s="371">
        <v>17736.281148374404</v>
      </c>
      <c r="E7" s="404"/>
      <c r="F7" s="405"/>
      <c r="G7" s="405"/>
    </row>
    <row r="8" spans="1:7" x14ac:dyDescent="0.2">
      <c r="A8" s="410">
        <v>39142</v>
      </c>
      <c r="B8" s="372">
        <v>2440.8546708738354</v>
      </c>
      <c r="C8" s="372">
        <v>29770.608268428401</v>
      </c>
      <c r="D8" s="372">
        <v>19432.789064252283</v>
      </c>
      <c r="E8" s="403"/>
      <c r="F8" s="51"/>
      <c r="G8" s="51"/>
    </row>
    <row r="9" spans="1:7" x14ac:dyDescent="0.2">
      <c r="A9" s="411">
        <v>39173</v>
      </c>
      <c r="B9" s="371">
        <v>2870.1287804053741</v>
      </c>
      <c r="C9" s="371">
        <v>26305.08424255237</v>
      </c>
      <c r="D9" s="371">
        <v>16740.837085357103</v>
      </c>
      <c r="E9" s="404"/>
      <c r="F9" s="405"/>
      <c r="G9" s="405"/>
    </row>
    <row r="10" spans="1:7" x14ac:dyDescent="0.2">
      <c r="A10" s="410">
        <v>39203</v>
      </c>
      <c r="B10" s="372">
        <v>2534.2723723941399</v>
      </c>
      <c r="C10" s="372">
        <v>27594.340586585353</v>
      </c>
      <c r="D10" s="372">
        <v>16999.462295319347</v>
      </c>
      <c r="E10" s="403"/>
      <c r="F10" s="51"/>
      <c r="G10" s="51"/>
    </row>
    <row r="11" spans="1:7" x14ac:dyDescent="0.2">
      <c r="A11" s="411">
        <v>39234</v>
      </c>
      <c r="B11" s="371">
        <v>2608.2585004878642</v>
      </c>
      <c r="C11" s="371">
        <v>27765.602582318752</v>
      </c>
      <c r="D11" s="371">
        <v>17723.325929003106</v>
      </c>
      <c r="E11" s="404"/>
      <c r="F11" s="405"/>
      <c r="G11" s="405"/>
    </row>
    <row r="12" spans="1:7" x14ac:dyDescent="0.2">
      <c r="A12" s="410">
        <v>39264</v>
      </c>
      <c r="B12" s="372">
        <v>2547.8239958383269</v>
      </c>
      <c r="C12" s="372">
        <v>27878.382029501834</v>
      </c>
      <c r="D12" s="372">
        <v>21660.028392323264</v>
      </c>
      <c r="E12" s="403"/>
      <c r="F12" s="51"/>
      <c r="G12" s="51"/>
    </row>
    <row r="13" spans="1:7" x14ac:dyDescent="0.2">
      <c r="A13" s="411">
        <v>39295</v>
      </c>
      <c r="B13" s="371">
        <v>4865.7755270974349</v>
      </c>
      <c r="C13" s="371">
        <v>27483.026541859112</v>
      </c>
      <c r="D13" s="371">
        <v>16890.589316771609</v>
      </c>
      <c r="E13" s="404"/>
      <c r="F13" s="405"/>
      <c r="G13" s="405"/>
    </row>
    <row r="14" spans="1:7" x14ac:dyDescent="0.2">
      <c r="A14" s="410">
        <v>39326</v>
      </c>
      <c r="B14" s="372">
        <v>2520.0123188233379</v>
      </c>
      <c r="C14" s="372">
        <v>39506.323187218128</v>
      </c>
      <c r="D14" s="372">
        <v>17400.59680545656</v>
      </c>
      <c r="E14" s="403"/>
      <c r="F14" s="51"/>
      <c r="G14" s="51"/>
    </row>
    <row r="15" spans="1:7" x14ac:dyDescent="0.2">
      <c r="A15" s="411">
        <v>39356</v>
      </c>
      <c r="B15" s="371">
        <v>3361.8861556852121</v>
      </c>
      <c r="C15" s="371">
        <v>27612.036730577162</v>
      </c>
      <c r="D15" s="371">
        <v>17449.439786674633</v>
      </c>
      <c r="E15" s="404"/>
      <c r="F15" s="405"/>
      <c r="G15" s="405"/>
    </row>
    <row r="16" spans="1:7" x14ac:dyDescent="0.2">
      <c r="A16" s="410">
        <v>39387</v>
      </c>
      <c r="B16" s="372">
        <v>3115.7560297231153</v>
      </c>
      <c r="C16" s="372">
        <v>27350.571862311703</v>
      </c>
      <c r="D16" s="372">
        <v>19394.64191264856</v>
      </c>
      <c r="E16" s="403"/>
      <c r="F16" s="51"/>
      <c r="G16" s="51"/>
    </row>
    <row r="17" spans="1:7" x14ac:dyDescent="0.2">
      <c r="A17" s="411">
        <v>39417</v>
      </c>
      <c r="B17" s="371">
        <v>11386.801869824678</v>
      </c>
      <c r="C17" s="371">
        <v>44947.497100767599</v>
      </c>
      <c r="D17" s="371">
        <v>25357.500473909062</v>
      </c>
      <c r="E17" s="406">
        <f>SUM(B6:B17)</f>
        <v>42134.246610589194</v>
      </c>
      <c r="F17" s="381">
        <f>SUM(C6:C17)</f>
        <v>358149.81836988975</v>
      </c>
      <c r="G17" s="381">
        <f>SUM(D6:D17)</f>
        <v>227469.72826120289</v>
      </c>
    </row>
    <row r="18" spans="1:7" x14ac:dyDescent="0.2">
      <c r="A18" s="410">
        <v>39448</v>
      </c>
      <c r="B18" s="372">
        <v>2379.6087408329086</v>
      </c>
      <c r="C18" s="372">
        <v>30721.011140362676</v>
      </c>
      <c r="D18" s="372">
        <v>23936.647784095156</v>
      </c>
      <c r="E18" s="407">
        <f t="shared" ref="E18:E49" si="0">SUM(B7:B18)</f>
        <v>42380.037007673345</v>
      </c>
      <c r="F18" s="408">
        <f t="shared" ref="F18:G33" si="1">SUM(C7:C18)</f>
        <v>362903.74656006927</v>
      </c>
      <c r="G18" s="408">
        <f t="shared" si="1"/>
        <v>230722.13999418507</v>
      </c>
    </row>
    <row r="19" spans="1:7" x14ac:dyDescent="0.2">
      <c r="A19" s="411">
        <v>39479</v>
      </c>
      <c r="B19" s="371">
        <v>2086.7110291735494</v>
      </c>
      <c r="C19" s="371">
        <v>26179.362716654767</v>
      </c>
      <c r="D19" s="371">
        <v>18014.086710451535</v>
      </c>
      <c r="E19" s="406">
        <f t="shared" si="0"/>
        <v>42717.889991159784</v>
      </c>
      <c r="F19" s="381">
        <f t="shared" si="1"/>
        <v>363113.84698913788</v>
      </c>
      <c r="G19" s="381">
        <f t="shared" si="1"/>
        <v>230999.94555626222</v>
      </c>
    </row>
    <row r="20" spans="1:7" x14ac:dyDescent="0.2">
      <c r="A20" s="410">
        <v>39508</v>
      </c>
      <c r="B20" s="372">
        <v>2831.1718867274226</v>
      </c>
      <c r="C20" s="372">
        <v>27576.053583657071</v>
      </c>
      <c r="D20" s="372">
        <v>17041.710779352241</v>
      </c>
      <c r="E20" s="407">
        <f t="shared" si="0"/>
        <v>43108.207207013365</v>
      </c>
      <c r="F20" s="408">
        <f t="shared" si="1"/>
        <v>360919.29230436654</v>
      </c>
      <c r="G20" s="408">
        <f t="shared" si="1"/>
        <v>228608.86727136216</v>
      </c>
    </row>
    <row r="21" spans="1:7" x14ac:dyDescent="0.2">
      <c r="A21" s="411">
        <v>39539</v>
      </c>
      <c r="B21" s="371">
        <v>2753.9953198915696</v>
      </c>
      <c r="C21" s="371">
        <v>28648.721133481828</v>
      </c>
      <c r="D21" s="371">
        <v>17074.402285159478</v>
      </c>
      <c r="E21" s="406">
        <f t="shared" si="0"/>
        <v>42992.073746499562</v>
      </c>
      <c r="F21" s="381">
        <f t="shared" si="1"/>
        <v>363262.92919529602</v>
      </c>
      <c r="G21" s="381">
        <f t="shared" si="1"/>
        <v>228942.43247116453</v>
      </c>
    </row>
    <row r="22" spans="1:7" x14ac:dyDescent="0.2">
      <c r="A22" s="410">
        <v>39569</v>
      </c>
      <c r="B22" s="372">
        <v>3789.9685552131959</v>
      </c>
      <c r="C22" s="372">
        <v>28377.580268344012</v>
      </c>
      <c r="D22" s="372">
        <v>17478.059465420614</v>
      </c>
      <c r="E22" s="407">
        <f t="shared" si="0"/>
        <v>44247.769929318616</v>
      </c>
      <c r="F22" s="408">
        <f t="shared" si="1"/>
        <v>364046.16887705465</v>
      </c>
      <c r="G22" s="408">
        <f t="shared" si="1"/>
        <v>229421.02964126578</v>
      </c>
    </row>
    <row r="23" spans="1:7" x14ac:dyDescent="0.2">
      <c r="A23" s="411">
        <v>39600</v>
      </c>
      <c r="B23" s="371">
        <v>4461.9772126164571</v>
      </c>
      <c r="C23" s="371">
        <v>28905.278896931173</v>
      </c>
      <c r="D23" s="371">
        <v>18518.587998022078</v>
      </c>
      <c r="E23" s="406">
        <f t="shared" si="0"/>
        <v>46101.488641447213</v>
      </c>
      <c r="F23" s="381">
        <f t="shared" si="1"/>
        <v>365185.84519166709</v>
      </c>
      <c r="G23" s="381">
        <f t="shared" si="1"/>
        <v>230216.29171028477</v>
      </c>
    </row>
    <row r="24" spans="1:7" x14ac:dyDescent="0.2">
      <c r="A24" s="410">
        <v>39630</v>
      </c>
      <c r="B24" s="372">
        <v>5446.0406326642569</v>
      </c>
      <c r="C24" s="372">
        <v>28027.935977082801</v>
      </c>
      <c r="D24" s="372">
        <v>23853.301316994795</v>
      </c>
      <c r="E24" s="407">
        <f t="shared" si="0"/>
        <v>48999.705278273133</v>
      </c>
      <c r="F24" s="408">
        <f t="shared" si="1"/>
        <v>365335.39913924807</v>
      </c>
      <c r="G24" s="408">
        <f t="shared" si="1"/>
        <v>232409.56463495627</v>
      </c>
    </row>
    <row r="25" spans="1:7" x14ac:dyDescent="0.2">
      <c r="A25" s="411">
        <v>39661</v>
      </c>
      <c r="B25" s="371">
        <v>5504.7868423831524</v>
      </c>
      <c r="C25" s="371">
        <v>31298.38719991664</v>
      </c>
      <c r="D25" s="371">
        <v>17450.880107442623</v>
      </c>
      <c r="E25" s="406">
        <f t="shared" si="0"/>
        <v>49638.716593558856</v>
      </c>
      <c r="F25" s="381">
        <f t="shared" si="1"/>
        <v>369150.75979730557</v>
      </c>
      <c r="G25" s="381">
        <f t="shared" si="1"/>
        <v>232969.85542562729</v>
      </c>
    </row>
    <row r="26" spans="1:7" x14ac:dyDescent="0.2">
      <c r="A26" s="410">
        <v>39692</v>
      </c>
      <c r="B26" s="372">
        <v>4246.6947495706081</v>
      </c>
      <c r="C26" s="372">
        <v>37718.099709343034</v>
      </c>
      <c r="D26" s="372">
        <v>18479.972929916003</v>
      </c>
      <c r="E26" s="407">
        <f t="shared" si="0"/>
        <v>51365.399024306127</v>
      </c>
      <c r="F26" s="408">
        <f t="shared" si="1"/>
        <v>367362.53631943051</v>
      </c>
      <c r="G26" s="408">
        <f t="shared" si="1"/>
        <v>234049.23155008678</v>
      </c>
    </row>
    <row r="27" spans="1:7" x14ac:dyDescent="0.2">
      <c r="A27" s="411">
        <v>39722</v>
      </c>
      <c r="B27" s="371">
        <v>3215.4079079970784</v>
      </c>
      <c r="C27" s="371">
        <v>27711.542529405298</v>
      </c>
      <c r="D27" s="371">
        <v>18999.527216602695</v>
      </c>
      <c r="E27" s="406">
        <f t="shared" si="0"/>
        <v>51218.920776617982</v>
      </c>
      <c r="F27" s="381">
        <f t="shared" si="1"/>
        <v>367462.04211825866</v>
      </c>
      <c r="G27" s="381">
        <f t="shared" si="1"/>
        <v>235599.31898001485</v>
      </c>
    </row>
    <row r="28" spans="1:7" x14ac:dyDescent="0.2">
      <c r="A28" s="410">
        <v>39753</v>
      </c>
      <c r="B28" s="372">
        <v>5242.9826074194916</v>
      </c>
      <c r="C28" s="372">
        <v>31917.750374896466</v>
      </c>
      <c r="D28" s="372">
        <v>22688.727368918127</v>
      </c>
      <c r="E28" s="407">
        <f t="shared" si="0"/>
        <v>53346.147354314366</v>
      </c>
      <c r="F28" s="408">
        <f t="shared" si="1"/>
        <v>372029.22063084331</v>
      </c>
      <c r="G28" s="408">
        <f t="shared" si="1"/>
        <v>238893.40443628441</v>
      </c>
    </row>
    <row r="29" spans="1:7" x14ac:dyDescent="0.2">
      <c r="A29" s="411">
        <v>39783</v>
      </c>
      <c r="B29" s="371">
        <v>9221.9528066933435</v>
      </c>
      <c r="C29" s="371">
        <v>37990.30716671986</v>
      </c>
      <c r="D29" s="371">
        <v>28679.502836856245</v>
      </c>
      <c r="E29" s="406">
        <f t="shared" si="0"/>
        <v>51181.298291183033</v>
      </c>
      <c r="F29" s="381">
        <f t="shared" si="1"/>
        <v>365072.03069679561</v>
      </c>
      <c r="G29" s="381">
        <f t="shared" si="1"/>
        <v>242215.4067992316</v>
      </c>
    </row>
    <row r="30" spans="1:7" x14ac:dyDescent="0.2">
      <c r="A30" s="410">
        <v>39814</v>
      </c>
      <c r="B30" s="372">
        <v>2612.07839573198</v>
      </c>
      <c r="C30" s="372">
        <v>32719.72737041974</v>
      </c>
      <c r="D30" s="372">
        <v>29623.70780903129</v>
      </c>
      <c r="E30" s="407">
        <f t="shared" si="0"/>
        <v>51413.767946082109</v>
      </c>
      <c r="F30" s="408">
        <f t="shared" si="1"/>
        <v>367070.74692685262</v>
      </c>
      <c r="G30" s="408">
        <f t="shared" si="1"/>
        <v>247902.46682416773</v>
      </c>
    </row>
    <row r="31" spans="1:7" x14ac:dyDescent="0.2">
      <c r="A31" s="411">
        <v>39845</v>
      </c>
      <c r="B31" s="371">
        <v>2183.2994118243673</v>
      </c>
      <c r="C31" s="371">
        <v>27911.685203103818</v>
      </c>
      <c r="D31" s="371">
        <v>20022.272193690551</v>
      </c>
      <c r="E31" s="406">
        <f t="shared" si="0"/>
        <v>51510.356328732923</v>
      </c>
      <c r="F31" s="381">
        <f t="shared" si="1"/>
        <v>368803.06941330177</v>
      </c>
      <c r="G31" s="381">
        <f t="shared" si="1"/>
        <v>249910.65230740674</v>
      </c>
    </row>
    <row r="32" spans="1:7" x14ac:dyDescent="0.2">
      <c r="A32" s="410">
        <v>39873</v>
      </c>
      <c r="B32" s="372">
        <v>2771.4076215896257</v>
      </c>
      <c r="C32" s="372">
        <v>30656.161499105066</v>
      </c>
      <c r="D32" s="372">
        <v>19923.246590025276</v>
      </c>
      <c r="E32" s="407">
        <f t="shared" si="0"/>
        <v>51450.592063595126</v>
      </c>
      <c r="F32" s="408">
        <f t="shared" si="1"/>
        <v>371883.17732874968</v>
      </c>
      <c r="G32" s="408">
        <f t="shared" si="1"/>
        <v>252792.18811807979</v>
      </c>
    </row>
    <row r="33" spans="1:7" x14ac:dyDescent="0.2">
      <c r="A33" s="411">
        <v>39904</v>
      </c>
      <c r="B33" s="371">
        <v>4238.8905628868943</v>
      </c>
      <c r="C33" s="371">
        <v>30243.712860016134</v>
      </c>
      <c r="D33" s="371">
        <v>19810.513044595518</v>
      </c>
      <c r="E33" s="406">
        <f t="shared" si="0"/>
        <v>52935.487306590454</v>
      </c>
      <c r="F33" s="381">
        <f t="shared" si="1"/>
        <v>373478.16905528406</v>
      </c>
      <c r="G33" s="381">
        <f t="shared" si="1"/>
        <v>255528.29887751583</v>
      </c>
    </row>
    <row r="34" spans="1:7" x14ac:dyDescent="0.2">
      <c r="A34" s="410">
        <v>39934</v>
      </c>
      <c r="B34" s="372">
        <v>4392.9322858844689</v>
      </c>
      <c r="C34" s="372">
        <v>30017.171751650068</v>
      </c>
      <c r="D34" s="372">
        <v>19248.621811044366</v>
      </c>
      <c r="E34" s="407">
        <f t="shared" si="0"/>
        <v>53538.451037261722</v>
      </c>
      <c r="F34" s="408">
        <f t="shared" ref="F34:G49" si="2">SUM(C23:C34)</f>
        <v>375117.76053859008</v>
      </c>
      <c r="G34" s="408">
        <f t="shared" si="2"/>
        <v>257298.8612231396</v>
      </c>
    </row>
    <row r="35" spans="1:7" x14ac:dyDescent="0.2">
      <c r="A35" s="411">
        <v>39965</v>
      </c>
      <c r="B35" s="371">
        <v>4790.2700935762632</v>
      </c>
      <c r="C35" s="371">
        <v>30441.339923094165</v>
      </c>
      <c r="D35" s="371">
        <v>20038.511709315448</v>
      </c>
      <c r="E35" s="406">
        <f t="shared" si="0"/>
        <v>53866.743918221531</v>
      </c>
      <c r="F35" s="381">
        <f t="shared" si="2"/>
        <v>376653.82156475307</v>
      </c>
      <c r="G35" s="381">
        <f t="shared" si="2"/>
        <v>258818.78493443297</v>
      </c>
    </row>
    <row r="36" spans="1:7" x14ac:dyDescent="0.2">
      <c r="A36" s="410">
        <v>39995</v>
      </c>
      <c r="B36" s="372">
        <v>5163.3564811700398</v>
      </c>
      <c r="C36" s="372">
        <v>30256.27459524808</v>
      </c>
      <c r="D36" s="372">
        <v>25268.941295830293</v>
      </c>
      <c r="E36" s="407">
        <f t="shared" si="0"/>
        <v>53584.059766727318</v>
      </c>
      <c r="F36" s="408">
        <f t="shared" si="2"/>
        <v>378882.16018291836</v>
      </c>
      <c r="G36" s="408">
        <f t="shared" si="2"/>
        <v>260234.42491326848</v>
      </c>
    </row>
    <row r="37" spans="1:7" x14ac:dyDescent="0.2">
      <c r="A37" s="411">
        <v>40026</v>
      </c>
      <c r="B37" s="371">
        <v>3574.0802634841448</v>
      </c>
      <c r="C37" s="371">
        <v>34053.845886917465</v>
      </c>
      <c r="D37" s="371">
        <v>20092.540991445712</v>
      </c>
      <c r="E37" s="406">
        <f t="shared" si="0"/>
        <v>51653.35318782831</v>
      </c>
      <c r="F37" s="381">
        <f t="shared" si="2"/>
        <v>381637.61886991921</v>
      </c>
      <c r="G37" s="381">
        <f t="shared" si="2"/>
        <v>262876.08579727157</v>
      </c>
    </row>
    <row r="38" spans="1:7" x14ac:dyDescent="0.2">
      <c r="A38" s="410">
        <v>40057</v>
      </c>
      <c r="B38" s="372">
        <v>6087.8522065774341</v>
      </c>
      <c r="C38" s="372">
        <v>40339.762752373652</v>
      </c>
      <c r="D38" s="372">
        <v>20531.722076454043</v>
      </c>
      <c r="E38" s="407">
        <f t="shared" si="0"/>
        <v>53494.510644835129</v>
      </c>
      <c r="F38" s="408">
        <f t="shared" si="2"/>
        <v>384259.28191294981</v>
      </c>
      <c r="G38" s="408">
        <f t="shared" si="2"/>
        <v>264927.83494380955</v>
      </c>
    </row>
    <row r="39" spans="1:7" x14ac:dyDescent="0.2">
      <c r="A39" s="411">
        <v>40087</v>
      </c>
      <c r="B39" s="371">
        <v>5766.4372206574753</v>
      </c>
      <c r="C39" s="371">
        <v>30501.083754212563</v>
      </c>
      <c r="D39" s="371">
        <v>20551.172172616392</v>
      </c>
      <c r="E39" s="406">
        <f t="shared" si="0"/>
        <v>56045.539957495537</v>
      </c>
      <c r="F39" s="381">
        <f t="shared" si="2"/>
        <v>387048.82313775702</v>
      </c>
      <c r="G39" s="381">
        <f t="shared" si="2"/>
        <v>266479.47989982332</v>
      </c>
    </row>
    <row r="40" spans="1:7" x14ac:dyDescent="0.2">
      <c r="A40" s="410">
        <v>40118</v>
      </c>
      <c r="B40" s="372">
        <v>5422.4131148438619</v>
      </c>
      <c r="C40" s="372">
        <v>34312.556769880539</v>
      </c>
      <c r="D40" s="372">
        <v>23451.382414969859</v>
      </c>
      <c r="E40" s="407">
        <f t="shared" si="0"/>
        <v>56224.970464919897</v>
      </c>
      <c r="F40" s="408">
        <f t="shared" si="2"/>
        <v>389443.62953274109</v>
      </c>
      <c r="G40" s="408">
        <f t="shared" si="2"/>
        <v>267242.13494587498</v>
      </c>
    </row>
    <row r="41" spans="1:7" x14ac:dyDescent="0.2">
      <c r="A41" s="411">
        <v>40148</v>
      </c>
      <c r="B41" s="371">
        <v>12116.981766034365</v>
      </c>
      <c r="C41" s="371">
        <v>40895.226581530376</v>
      </c>
      <c r="D41" s="371">
        <v>29248.537975993655</v>
      </c>
      <c r="E41" s="406">
        <f t="shared" si="0"/>
        <v>59119.999424260925</v>
      </c>
      <c r="F41" s="381">
        <f t="shared" si="2"/>
        <v>392348.54894755164</v>
      </c>
      <c r="G41" s="381">
        <f t="shared" si="2"/>
        <v>267811.17008501239</v>
      </c>
    </row>
    <row r="42" spans="1:7" x14ac:dyDescent="0.2">
      <c r="A42" s="410">
        <v>40179</v>
      </c>
      <c r="B42" s="372">
        <v>5104.4715109306408</v>
      </c>
      <c r="C42" s="372">
        <v>30286.732793314248</v>
      </c>
      <c r="D42" s="372">
        <v>24487.212154947061</v>
      </c>
      <c r="E42" s="407">
        <f t="shared" si="0"/>
        <v>61612.392539459586</v>
      </c>
      <c r="F42" s="408">
        <f t="shared" si="2"/>
        <v>389915.55437044613</v>
      </c>
      <c r="G42" s="408">
        <f t="shared" si="2"/>
        <v>262674.67443092813</v>
      </c>
    </row>
    <row r="43" spans="1:7" x14ac:dyDescent="0.2">
      <c r="A43" s="411">
        <v>40210</v>
      </c>
      <c r="B43" s="371">
        <v>4079.9398275507451</v>
      </c>
      <c r="C43" s="371">
        <v>32086.851382913283</v>
      </c>
      <c r="D43" s="371">
        <v>20756.00434425089</v>
      </c>
      <c r="E43" s="406">
        <f t="shared" si="0"/>
        <v>63509.032955185954</v>
      </c>
      <c r="F43" s="381">
        <f t="shared" si="2"/>
        <v>394090.72055025562</v>
      </c>
      <c r="G43" s="381">
        <f t="shared" si="2"/>
        <v>263408.4065814885</v>
      </c>
    </row>
    <row r="44" spans="1:7" x14ac:dyDescent="0.2">
      <c r="A44" s="410">
        <v>40238</v>
      </c>
      <c r="B44" s="372">
        <v>7180.3435952941609</v>
      </c>
      <c r="C44" s="372">
        <v>38007.940037073684</v>
      </c>
      <c r="D44" s="372">
        <v>25729.339070245347</v>
      </c>
      <c r="E44" s="407">
        <f t="shared" si="0"/>
        <v>67917.968928890492</v>
      </c>
      <c r="F44" s="408">
        <f t="shared" si="2"/>
        <v>401442.49908822426</v>
      </c>
      <c r="G44" s="408">
        <f t="shared" si="2"/>
        <v>269214.49906170857</v>
      </c>
    </row>
    <row r="45" spans="1:7" x14ac:dyDescent="0.2">
      <c r="A45" s="411">
        <v>40269</v>
      </c>
      <c r="B45" s="371">
        <v>4957.5884727381963</v>
      </c>
      <c r="C45" s="371">
        <v>32330.761435098277</v>
      </c>
      <c r="D45" s="371">
        <v>20323.36509837443</v>
      </c>
      <c r="E45" s="406">
        <f t="shared" si="0"/>
        <v>68636.666838741789</v>
      </c>
      <c r="F45" s="381">
        <f t="shared" si="2"/>
        <v>403529.54766330647</v>
      </c>
      <c r="G45" s="381">
        <f t="shared" si="2"/>
        <v>269727.35111548746</v>
      </c>
    </row>
    <row r="46" spans="1:7" x14ac:dyDescent="0.2">
      <c r="A46" s="410">
        <v>40299</v>
      </c>
      <c r="B46" s="372">
        <v>6867.5582774376235</v>
      </c>
      <c r="C46" s="372">
        <v>31908.331617526921</v>
      </c>
      <c r="D46" s="372">
        <v>20904.665368203445</v>
      </c>
      <c r="E46" s="407">
        <f t="shared" si="0"/>
        <v>71111.292830294944</v>
      </c>
      <c r="F46" s="408">
        <f t="shared" si="2"/>
        <v>405420.70752918324</v>
      </c>
      <c r="G46" s="408">
        <f t="shared" si="2"/>
        <v>271383.39467264654</v>
      </c>
    </row>
    <row r="47" spans="1:7" x14ac:dyDescent="0.2">
      <c r="A47" s="411">
        <v>40330</v>
      </c>
      <c r="B47" s="371">
        <v>5586.8640583297092</v>
      </c>
      <c r="C47" s="371">
        <v>32220.188698035647</v>
      </c>
      <c r="D47" s="371">
        <v>20692.828144460498</v>
      </c>
      <c r="E47" s="406">
        <f t="shared" si="0"/>
        <v>71907.886795048398</v>
      </c>
      <c r="F47" s="381">
        <f t="shared" si="2"/>
        <v>407199.55630412477</v>
      </c>
      <c r="G47" s="381">
        <f t="shared" si="2"/>
        <v>272037.71110779163</v>
      </c>
    </row>
    <row r="48" spans="1:7" x14ac:dyDescent="0.2">
      <c r="A48" s="410">
        <v>40360</v>
      </c>
      <c r="B48" s="372">
        <v>7815.697470807946</v>
      </c>
      <c r="C48" s="372">
        <v>32302.607158735565</v>
      </c>
      <c r="D48" s="372">
        <v>26530.934685246641</v>
      </c>
      <c r="E48" s="407">
        <f t="shared" si="0"/>
        <v>74560.227784686314</v>
      </c>
      <c r="F48" s="408">
        <f t="shared" si="2"/>
        <v>409245.88886761217</v>
      </c>
      <c r="G48" s="408">
        <f t="shared" si="2"/>
        <v>273299.704497208</v>
      </c>
    </row>
    <row r="49" spans="1:7" x14ac:dyDescent="0.2">
      <c r="A49" s="411">
        <v>40391</v>
      </c>
      <c r="B49" s="371">
        <v>4036.6254593162566</v>
      </c>
      <c r="C49" s="371">
        <v>37839.643134415041</v>
      </c>
      <c r="D49" s="371">
        <v>21729.544776400955</v>
      </c>
      <c r="E49" s="406">
        <f t="shared" si="0"/>
        <v>75022.772980518421</v>
      </c>
      <c r="F49" s="381">
        <f t="shared" si="2"/>
        <v>413031.68611510977</v>
      </c>
      <c r="G49" s="381">
        <f t="shared" si="2"/>
        <v>274936.70828216325</v>
      </c>
    </row>
    <row r="50" spans="1:7" x14ac:dyDescent="0.2">
      <c r="A50" s="410">
        <v>40422</v>
      </c>
      <c r="B50" s="372">
        <v>8032.9901023629645</v>
      </c>
      <c r="C50" s="372">
        <v>43586.5369862894</v>
      </c>
      <c r="D50" s="372">
        <v>21650.090411122488</v>
      </c>
      <c r="E50" s="407">
        <f t="shared" ref="E50:E81" si="3">SUM(B39:B50)</f>
        <v>76967.91087630394</v>
      </c>
      <c r="F50" s="408">
        <f t="shared" ref="F50:G65" si="4">SUM(C39:C50)</f>
        <v>416278.46034902555</v>
      </c>
      <c r="G50" s="408">
        <f t="shared" si="4"/>
        <v>276055.07661683171</v>
      </c>
    </row>
    <row r="51" spans="1:7" x14ac:dyDescent="0.2">
      <c r="A51" s="411">
        <v>40452</v>
      </c>
      <c r="B51" s="371">
        <v>8036.7859870782449</v>
      </c>
      <c r="C51" s="371">
        <v>32441.924195242602</v>
      </c>
      <c r="D51" s="371">
        <v>21616.004359906081</v>
      </c>
      <c r="E51" s="406">
        <f t="shared" si="3"/>
        <v>79238.259642724704</v>
      </c>
      <c r="F51" s="381">
        <f t="shared" si="4"/>
        <v>418219.30079005554</v>
      </c>
      <c r="G51" s="381">
        <f t="shared" si="4"/>
        <v>277119.90880412137</v>
      </c>
    </row>
    <row r="52" spans="1:7" x14ac:dyDescent="0.2">
      <c r="A52" s="410">
        <v>40483</v>
      </c>
      <c r="B52" s="372">
        <v>6389.4894078300786</v>
      </c>
      <c r="C52" s="372">
        <v>36427.155857291415</v>
      </c>
      <c r="D52" s="372">
        <v>24700.517465062992</v>
      </c>
      <c r="E52" s="407">
        <f t="shared" si="3"/>
        <v>80205.335935710929</v>
      </c>
      <c r="F52" s="408">
        <f t="shared" si="4"/>
        <v>420333.89987746638</v>
      </c>
      <c r="G52" s="408">
        <f t="shared" si="4"/>
        <v>278369.04385421448</v>
      </c>
    </row>
    <row r="53" spans="1:7" x14ac:dyDescent="0.2">
      <c r="A53" s="411">
        <v>40513</v>
      </c>
      <c r="B53" s="371">
        <v>6200.6576659046814</v>
      </c>
      <c r="C53" s="371">
        <v>43820.363642291268</v>
      </c>
      <c r="D53" s="371">
        <v>30631.266438716557</v>
      </c>
      <c r="E53" s="406">
        <f t="shared" si="3"/>
        <v>74289.011835581259</v>
      </c>
      <c r="F53" s="381">
        <f t="shared" si="4"/>
        <v>423259.03693822736</v>
      </c>
      <c r="G53" s="381">
        <f t="shared" si="4"/>
        <v>279751.77231693739</v>
      </c>
    </row>
    <row r="54" spans="1:7" x14ac:dyDescent="0.2">
      <c r="A54" s="410">
        <v>40544</v>
      </c>
      <c r="B54" s="372">
        <v>12516.11955958225</v>
      </c>
      <c r="C54" s="372">
        <v>32355.283972166999</v>
      </c>
      <c r="D54" s="372">
        <v>25528.462260519671</v>
      </c>
      <c r="E54" s="407">
        <f t="shared" si="3"/>
        <v>81700.659884232853</v>
      </c>
      <c r="F54" s="408">
        <f t="shared" si="4"/>
        <v>425327.5881170801</v>
      </c>
      <c r="G54" s="408">
        <f t="shared" si="4"/>
        <v>280793.02242250997</v>
      </c>
    </row>
    <row r="55" spans="1:7" x14ac:dyDescent="0.2">
      <c r="A55" s="411">
        <v>40575</v>
      </c>
      <c r="B55" s="371">
        <v>2369.2787605939252</v>
      </c>
      <c r="C55" s="371">
        <v>33621.56705697556</v>
      </c>
      <c r="D55" s="371">
        <v>21804.334456896871</v>
      </c>
      <c r="E55" s="406">
        <f t="shared" si="3"/>
        <v>79989.99881727605</v>
      </c>
      <c r="F55" s="381">
        <f t="shared" si="4"/>
        <v>426862.30379114236</v>
      </c>
      <c r="G55" s="381">
        <f t="shared" si="4"/>
        <v>281841.35253515595</v>
      </c>
    </row>
    <row r="56" spans="1:7" x14ac:dyDescent="0.2">
      <c r="A56" s="410">
        <v>40603</v>
      </c>
      <c r="B56" s="372">
        <v>5393.7743988771281</v>
      </c>
      <c r="C56" s="372">
        <v>33456.840905542078</v>
      </c>
      <c r="D56" s="372">
        <v>22033.118520022334</v>
      </c>
      <c r="E56" s="407">
        <f t="shared" si="3"/>
        <v>78203.429620859009</v>
      </c>
      <c r="F56" s="408">
        <f t="shared" si="4"/>
        <v>422311.20465961081</v>
      </c>
      <c r="G56" s="408">
        <f t="shared" si="4"/>
        <v>278145.13198493299</v>
      </c>
    </row>
    <row r="57" spans="1:7" x14ac:dyDescent="0.2">
      <c r="A57" s="411">
        <v>40634</v>
      </c>
      <c r="B57" s="371">
        <v>5777.1822987753794</v>
      </c>
      <c r="C57" s="371">
        <v>38097.538740473305</v>
      </c>
      <c r="D57" s="371">
        <v>26051.782148076447</v>
      </c>
      <c r="E57" s="406">
        <f t="shared" si="3"/>
        <v>79023.023446896201</v>
      </c>
      <c r="F57" s="381">
        <f t="shared" si="4"/>
        <v>428077.98196498584</v>
      </c>
      <c r="G57" s="381">
        <f t="shared" si="4"/>
        <v>283873.54903463501</v>
      </c>
    </row>
    <row r="58" spans="1:7" x14ac:dyDescent="0.2">
      <c r="A58" s="410">
        <v>40664</v>
      </c>
      <c r="B58" s="372">
        <v>5920.064515820487</v>
      </c>
      <c r="C58" s="372">
        <v>33520.543644536177</v>
      </c>
      <c r="D58" s="372">
        <v>21912.732368181929</v>
      </c>
      <c r="E58" s="407">
        <f t="shared" si="3"/>
        <v>78075.529685279063</v>
      </c>
      <c r="F58" s="408">
        <f t="shared" si="4"/>
        <v>429690.19399199507</v>
      </c>
      <c r="G58" s="408">
        <f t="shared" si="4"/>
        <v>284881.61603461346</v>
      </c>
    </row>
    <row r="59" spans="1:7" x14ac:dyDescent="0.2">
      <c r="A59" s="411">
        <v>40695</v>
      </c>
      <c r="B59" s="371">
        <v>7749.3656394176032</v>
      </c>
      <c r="C59" s="371">
        <v>33558.164412165635</v>
      </c>
      <c r="D59" s="371">
        <v>21756.887477220651</v>
      </c>
      <c r="E59" s="406">
        <f t="shared" si="3"/>
        <v>80238.031266366947</v>
      </c>
      <c r="F59" s="381">
        <f t="shared" si="4"/>
        <v>431028.16970612505</v>
      </c>
      <c r="G59" s="381">
        <f t="shared" si="4"/>
        <v>285945.67536737368</v>
      </c>
    </row>
    <row r="60" spans="1:7" x14ac:dyDescent="0.2">
      <c r="A60" s="410">
        <v>40725</v>
      </c>
      <c r="B60" s="372">
        <v>7510.8531626911245</v>
      </c>
      <c r="C60" s="372">
        <v>34010.622075154388</v>
      </c>
      <c r="D60" s="372">
        <v>27299.318390011777</v>
      </c>
      <c r="E60" s="407">
        <f t="shared" si="3"/>
        <v>79933.186958250109</v>
      </c>
      <c r="F60" s="408">
        <f t="shared" si="4"/>
        <v>432736.18462254392</v>
      </c>
      <c r="G60" s="408">
        <f t="shared" si="4"/>
        <v>286714.05907213874</v>
      </c>
    </row>
    <row r="61" spans="1:7" x14ac:dyDescent="0.2">
      <c r="A61" s="411">
        <v>40756</v>
      </c>
      <c r="B61" s="371">
        <v>5050.5349835956667</v>
      </c>
      <c r="C61" s="371">
        <v>37819.808134783751</v>
      </c>
      <c r="D61" s="371">
        <v>21223.877992601512</v>
      </c>
      <c r="E61" s="406">
        <f t="shared" si="3"/>
        <v>80947.096482529538</v>
      </c>
      <c r="F61" s="381">
        <f t="shared" si="4"/>
        <v>432716.34962291265</v>
      </c>
      <c r="G61" s="381">
        <f t="shared" si="4"/>
        <v>286208.39228833932</v>
      </c>
    </row>
    <row r="62" spans="1:7" x14ac:dyDescent="0.2">
      <c r="A62" s="410">
        <v>40787</v>
      </c>
      <c r="B62" s="372">
        <v>5357.1000912721338</v>
      </c>
      <c r="C62" s="372">
        <v>44977.055761052645</v>
      </c>
      <c r="D62" s="372">
        <v>21429.389670518842</v>
      </c>
      <c r="E62" s="407">
        <f t="shared" si="3"/>
        <v>78271.206471438709</v>
      </c>
      <c r="F62" s="408">
        <f t="shared" si="4"/>
        <v>434106.86839767586</v>
      </c>
      <c r="G62" s="408">
        <f t="shared" si="4"/>
        <v>285987.69154773571</v>
      </c>
    </row>
    <row r="63" spans="1:7" x14ac:dyDescent="0.2">
      <c r="A63" s="411">
        <v>40817</v>
      </c>
      <c r="B63" s="371">
        <v>7305.2742926222554</v>
      </c>
      <c r="C63" s="371">
        <v>33575.883240660987</v>
      </c>
      <c r="D63" s="371">
        <v>21066.992097961709</v>
      </c>
      <c r="E63" s="406">
        <f t="shared" si="3"/>
        <v>77539.694776982709</v>
      </c>
      <c r="F63" s="381">
        <f t="shared" si="4"/>
        <v>435240.82744309423</v>
      </c>
      <c r="G63" s="381">
        <f t="shared" si="4"/>
        <v>285438.67928579135</v>
      </c>
    </row>
    <row r="64" spans="1:7" x14ac:dyDescent="0.2">
      <c r="A64" s="410">
        <v>40848</v>
      </c>
      <c r="B64" s="372">
        <v>4935.9660152096676</v>
      </c>
      <c r="C64" s="372">
        <v>37875.106356353375</v>
      </c>
      <c r="D64" s="372">
        <v>23711.999101812682</v>
      </c>
      <c r="E64" s="407">
        <f t="shared" si="3"/>
        <v>76086.1713843623</v>
      </c>
      <c r="F64" s="408">
        <f t="shared" si="4"/>
        <v>436688.77794215619</v>
      </c>
      <c r="G64" s="408">
        <f t="shared" si="4"/>
        <v>284450.16092254099</v>
      </c>
    </row>
    <row r="65" spans="1:7" x14ac:dyDescent="0.2">
      <c r="A65" s="411">
        <v>40878</v>
      </c>
      <c r="B65" s="371">
        <v>12125.23447693792</v>
      </c>
      <c r="C65" s="371">
        <v>45349.518406112227</v>
      </c>
      <c r="D65" s="371">
        <v>28968.230425891066</v>
      </c>
      <c r="E65" s="406">
        <f t="shared" si="3"/>
        <v>82010.748195395543</v>
      </c>
      <c r="F65" s="381">
        <f t="shared" si="4"/>
        <v>438217.93270597712</v>
      </c>
      <c r="G65" s="381">
        <f t="shared" si="4"/>
        <v>282787.12490971549</v>
      </c>
    </row>
    <row r="66" spans="1:7" x14ac:dyDescent="0.2">
      <c r="A66" s="410">
        <v>40909</v>
      </c>
      <c r="B66" s="372">
        <v>11667.410581222106</v>
      </c>
      <c r="C66" s="372">
        <v>34190.517938252226</v>
      </c>
      <c r="D66" s="372">
        <v>24976.590689986522</v>
      </c>
      <c r="E66" s="407">
        <f t="shared" si="3"/>
        <v>81162.039217035403</v>
      </c>
      <c r="F66" s="408">
        <f t="shared" ref="F66:G81" si="5">SUM(C55:C66)</f>
        <v>440053.16667206242</v>
      </c>
      <c r="G66" s="408">
        <f t="shared" si="5"/>
        <v>282235.25333918235</v>
      </c>
    </row>
    <row r="67" spans="1:7" x14ac:dyDescent="0.2">
      <c r="A67" s="411">
        <v>40940</v>
      </c>
      <c r="B67" s="371">
        <v>2810.330753631712</v>
      </c>
      <c r="C67" s="371">
        <v>36059.229201036884</v>
      </c>
      <c r="D67" s="371">
        <v>21696.168599071658</v>
      </c>
      <c r="E67" s="406">
        <f t="shared" si="3"/>
        <v>81603.091210073195</v>
      </c>
      <c r="F67" s="381">
        <f t="shared" si="5"/>
        <v>442490.82881612366</v>
      </c>
      <c r="G67" s="381">
        <f t="shared" si="5"/>
        <v>282127.08748135716</v>
      </c>
    </row>
    <row r="68" spans="1:7" x14ac:dyDescent="0.2">
      <c r="A68" s="410">
        <v>40969</v>
      </c>
      <c r="B68" s="372">
        <v>9154.1243766493699</v>
      </c>
      <c r="C68" s="372">
        <v>36043.95283395279</v>
      </c>
      <c r="D68" s="372">
        <v>21142.833654842681</v>
      </c>
      <c r="E68" s="407">
        <f t="shared" si="3"/>
        <v>85363.441187845427</v>
      </c>
      <c r="F68" s="408">
        <f t="shared" si="5"/>
        <v>445077.94074453443</v>
      </c>
      <c r="G68" s="408">
        <f t="shared" si="5"/>
        <v>281236.80261617748</v>
      </c>
    </row>
    <row r="69" spans="1:7" x14ac:dyDescent="0.2">
      <c r="A69" s="411">
        <v>41000</v>
      </c>
      <c r="B69" s="371">
        <v>8102.704891565133</v>
      </c>
      <c r="C69" s="371">
        <v>40436.609359460257</v>
      </c>
      <c r="D69" s="371">
        <v>24208.429886807047</v>
      </c>
      <c r="E69" s="406">
        <f t="shared" si="3"/>
        <v>87688.963780635197</v>
      </c>
      <c r="F69" s="381">
        <f t="shared" si="5"/>
        <v>447417.01136352133</v>
      </c>
      <c r="G69" s="381">
        <f t="shared" si="5"/>
        <v>279393.45035490813</v>
      </c>
    </row>
    <row r="70" spans="1:7" x14ac:dyDescent="0.2">
      <c r="A70" s="410">
        <v>41030</v>
      </c>
      <c r="B70" s="372">
        <v>7658.3846446308262</v>
      </c>
      <c r="C70" s="372">
        <v>36293.476656280989</v>
      </c>
      <c r="D70" s="372">
        <v>21625.512188657947</v>
      </c>
      <c r="E70" s="407">
        <f t="shared" si="3"/>
        <v>89427.283909445541</v>
      </c>
      <c r="F70" s="408">
        <f t="shared" si="5"/>
        <v>450189.94437526615</v>
      </c>
      <c r="G70" s="408">
        <f t="shared" si="5"/>
        <v>279106.23017538415</v>
      </c>
    </row>
    <row r="71" spans="1:7" x14ac:dyDescent="0.2">
      <c r="A71" s="411">
        <v>41061</v>
      </c>
      <c r="B71" s="371">
        <v>9793.715147330222</v>
      </c>
      <c r="C71" s="371">
        <v>36257.343249759011</v>
      </c>
      <c r="D71" s="371">
        <v>22223.9711632818</v>
      </c>
      <c r="E71" s="406">
        <f t="shared" si="3"/>
        <v>91471.633417358156</v>
      </c>
      <c r="F71" s="381">
        <f t="shared" si="5"/>
        <v>452889.1232128595</v>
      </c>
      <c r="G71" s="381">
        <f t="shared" si="5"/>
        <v>279573.31386144523</v>
      </c>
    </row>
    <row r="72" spans="1:7" x14ac:dyDescent="0.2">
      <c r="A72" s="410">
        <v>41091</v>
      </c>
      <c r="B72" s="372">
        <v>8769.6448154858426</v>
      </c>
      <c r="C72" s="372">
        <v>36806.377305737449</v>
      </c>
      <c r="D72" s="372">
        <v>27212.924216605326</v>
      </c>
      <c r="E72" s="407">
        <f t="shared" si="3"/>
        <v>92730.425070152865</v>
      </c>
      <c r="F72" s="408">
        <f t="shared" si="5"/>
        <v>455684.87844344258</v>
      </c>
      <c r="G72" s="408">
        <f t="shared" si="5"/>
        <v>279486.91968803876</v>
      </c>
    </row>
    <row r="73" spans="1:7" x14ac:dyDescent="0.2">
      <c r="A73" s="411">
        <v>41122</v>
      </c>
      <c r="B73" s="371">
        <v>5462.0560877731814</v>
      </c>
      <c r="C73" s="371">
        <v>40497.590643817552</v>
      </c>
      <c r="D73" s="371">
        <v>21068.771827115906</v>
      </c>
      <c r="E73" s="406">
        <f t="shared" si="3"/>
        <v>93141.946174330355</v>
      </c>
      <c r="F73" s="381">
        <f t="shared" si="5"/>
        <v>458362.66095247638</v>
      </c>
      <c r="G73" s="381">
        <f t="shared" si="5"/>
        <v>279331.81352255319</v>
      </c>
    </row>
    <row r="74" spans="1:7" x14ac:dyDescent="0.2">
      <c r="A74" s="410">
        <v>41153</v>
      </c>
      <c r="B74" s="372">
        <v>4032.6539621116358</v>
      </c>
      <c r="C74" s="372">
        <v>47979.776291397793</v>
      </c>
      <c r="D74" s="372">
        <v>20847.584715513662</v>
      </c>
      <c r="E74" s="407">
        <f t="shared" si="3"/>
        <v>91817.500045169858</v>
      </c>
      <c r="F74" s="408">
        <f t="shared" si="5"/>
        <v>461365.38148282154</v>
      </c>
      <c r="G74" s="408">
        <f t="shared" si="5"/>
        <v>278750.00856754801</v>
      </c>
    </row>
    <row r="75" spans="1:7" x14ac:dyDescent="0.2">
      <c r="A75" s="411">
        <v>41183</v>
      </c>
      <c r="B75" s="371">
        <v>8290.627079275022</v>
      </c>
      <c r="C75" s="371">
        <v>36722.711817718679</v>
      </c>
      <c r="D75" s="371">
        <v>20930.216936250774</v>
      </c>
      <c r="E75" s="406">
        <f t="shared" si="3"/>
        <v>92802.852831822616</v>
      </c>
      <c r="F75" s="381">
        <f t="shared" si="5"/>
        <v>464512.21005987923</v>
      </c>
      <c r="G75" s="381">
        <f t="shared" si="5"/>
        <v>278613.23340583709</v>
      </c>
    </row>
    <row r="76" spans="1:7" x14ac:dyDescent="0.2">
      <c r="A76" s="410">
        <v>41214</v>
      </c>
      <c r="B76" s="372">
        <v>5734.3293299638826</v>
      </c>
      <c r="C76" s="372">
        <v>40355.496414614478</v>
      </c>
      <c r="D76" s="372">
        <v>24363.467114850278</v>
      </c>
      <c r="E76" s="407">
        <f t="shared" si="3"/>
        <v>93601.216146576859</v>
      </c>
      <c r="F76" s="408">
        <f t="shared" si="5"/>
        <v>466992.6001181404</v>
      </c>
      <c r="G76" s="408">
        <f t="shared" si="5"/>
        <v>279264.70141887467</v>
      </c>
    </row>
    <row r="77" spans="1:7" x14ac:dyDescent="0.2">
      <c r="A77" s="411">
        <v>41244</v>
      </c>
      <c r="B77" s="371">
        <v>6592.8099207032146</v>
      </c>
      <c r="C77" s="371">
        <v>46082.287890599837</v>
      </c>
      <c r="D77" s="371">
        <v>28209.466206433495</v>
      </c>
      <c r="E77" s="406">
        <f t="shared" si="3"/>
        <v>88068.791590342167</v>
      </c>
      <c r="F77" s="381">
        <f t="shared" si="5"/>
        <v>467725.36960262794</v>
      </c>
      <c r="G77" s="381">
        <f t="shared" si="5"/>
        <v>278505.93719941709</v>
      </c>
    </row>
    <row r="78" spans="1:7" x14ac:dyDescent="0.2">
      <c r="A78" s="410">
        <v>41275</v>
      </c>
      <c r="B78" s="372">
        <v>13710.429038714099</v>
      </c>
      <c r="C78" s="372">
        <v>39309.846747736308</v>
      </c>
      <c r="D78" s="372">
        <v>23809.671466175179</v>
      </c>
      <c r="E78" s="407">
        <f t="shared" si="3"/>
        <v>90111.810047834151</v>
      </c>
      <c r="F78" s="408">
        <f t="shared" si="5"/>
        <v>472844.69841211208</v>
      </c>
      <c r="G78" s="408">
        <f t="shared" si="5"/>
        <v>277339.01797560573</v>
      </c>
    </row>
    <row r="79" spans="1:7" x14ac:dyDescent="0.2">
      <c r="A79" s="411">
        <v>41306</v>
      </c>
      <c r="B79" s="371">
        <v>3832.3771520793994</v>
      </c>
      <c r="C79" s="371">
        <v>35944.789480680804</v>
      </c>
      <c r="D79" s="371">
        <v>21398.097171252117</v>
      </c>
      <c r="E79" s="406">
        <f t="shared" si="3"/>
        <v>91133.856446281832</v>
      </c>
      <c r="F79" s="381">
        <f t="shared" si="5"/>
        <v>472730.25869175605</v>
      </c>
      <c r="G79" s="381">
        <f t="shared" si="5"/>
        <v>277040.94654778618</v>
      </c>
    </row>
    <row r="80" spans="1:7" x14ac:dyDescent="0.2">
      <c r="A80" s="410">
        <v>41334</v>
      </c>
      <c r="B80" s="372">
        <v>6348.0009547960681</v>
      </c>
      <c r="C80" s="372">
        <v>39034.45287977696</v>
      </c>
      <c r="D80" s="372">
        <v>21197.247529718192</v>
      </c>
      <c r="E80" s="407">
        <f t="shared" si="3"/>
        <v>88327.733024428526</v>
      </c>
      <c r="F80" s="408">
        <f t="shared" si="5"/>
        <v>475720.75873758015</v>
      </c>
      <c r="G80" s="408">
        <f t="shared" si="5"/>
        <v>277095.3604226617</v>
      </c>
    </row>
    <row r="81" spans="1:7" x14ac:dyDescent="0.2">
      <c r="A81" s="411">
        <v>41365</v>
      </c>
      <c r="B81" s="371">
        <v>8593.1057426098214</v>
      </c>
      <c r="C81" s="371">
        <v>44094.090495783421</v>
      </c>
      <c r="D81" s="371">
        <v>25646.473780274562</v>
      </c>
      <c r="E81" s="406">
        <f t="shared" si="3"/>
        <v>88818.133875473213</v>
      </c>
      <c r="F81" s="381">
        <f t="shared" si="5"/>
        <v>479378.2398739034</v>
      </c>
      <c r="G81" s="381">
        <f t="shared" si="5"/>
        <v>278533.40431612922</v>
      </c>
    </row>
    <row r="82" spans="1:7" x14ac:dyDescent="0.2">
      <c r="A82" s="410">
        <v>41395</v>
      </c>
      <c r="B82" s="372">
        <v>5435.042013136499</v>
      </c>
      <c r="C82" s="372">
        <v>38249.704383246877</v>
      </c>
      <c r="D82" s="372">
        <v>22293.28205509514</v>
      </c>
      <c r="E82" s="407">
        <f t="shared" ref="E82:E113" si="6">SUM(B71:B82)</f>
        <v>86594.791243978892</v>
      </c>
      <c r="F82" s="408">
        <f t="shared" ref="F82:G97" si="7">SUM(C71:C82)</f>
        <v>481334.46760086925</v>
      </c>
      <c r="G82" s="408">
        <f t="shared" si="7"/>
        <v>279201.17418256641</v>
      </c>
    </row>
    <row r="83" spans="1:7" x14ac:dyDescent="0.2">
      <c r="A83" s="411">
        <v>41426</v>
      </c>
      <c r="B83" s="371">
        <v>8802.2637763128278</v>
      </c>
      <c r="C83" s="371">
        <v>37982.750642185689</v>
      </c>
      <c r="D83" s="371">
        <v>22911.396470054609</v>
      </c>
      <c r="E83" s="406">
        <f t="shared" si="6"/>
        <v>85603.339872961486</v>
      </c>
      <c r="F83" s="381">
        <f t="shared" si="7"/>
        <v>483059.87499329587</v>
      </c>
      <c r="G83" s="381">
        <f t="shared" si="7"/>
        <v>279888.59948933922</v>
      </c>
    </row>
    <row r="84" spans="1:7" x14ac:dyDescent="0.2">
      <c r="A84" s="410">
        <v>41456</v>
      </c>
      <c r="B84" s="372">
        <v>7824.5863113887099</v>
      </c>
      <c r="C84" s="372">
        <v>38660.730683403468</v>
      </c>
      <c r="D84" s="372">
        <v>28441.981214477561</v>
      </c>
      <c r="E84" s="407">
        <f t="shared" si="6"/>
        <v>84658.281368864351</v>
      </c>
      <c r="F84" s="408">
        <f t="shared" si="7"/>
        <v>484914.22837096185</v>
      </c>
      <c r="G84" s="408">
        <f t="shared" si="7"/>
        <v>281117.65648721147</v>
      </c>
    </row>
    <row r="85" spans="1:7" x14ac:dyDescent="0.2">
      <c r="A85" s="411">
        <v>41487</v>
      </c>
      <c r="B85" s="371">
        <v>4624.3751031262063</v>
      </c>
      <c r="C85" s="371">
        <v>42541.003272744383</v>
      </c>
      <c r="D85" s="371">
        <v>21967.893364211348</v>
      </c>
      <c r="E85" s="406">
        <f t="shared" si="6"/>
        <v>83820.600384217381</v>
      </c>
      <c r="F85" s="381">
        <f t="shared" si="7"/>
        <v>486957.64099988865</v>
      </c>
      <c r="G85" s="381">
        <f t="shared" si="7"/>
        <v>282016.77802430693</v>
      </c>
    </row>
    <row r="86" spans="1:7" x14ac:dyDescent="0.2">
      <c r="A86" s="410">
        <v>41518</v>
      </c>
      <c r="B86" s="372">
        <v>6099.5390405984426</v>
      </c>
      <c r="C86" s="372">
        <v>50941.806624382749</v>
      </c>
      <c r="D86" s="372">
        <v>21520.56356078048</v>
      </c>
      <c r="E86" s="407">
        <f t="shared" si="6"/>
        <v>85887.485462704193</v>
      </c>
      <c r="F86" s="408">
        <f t="shared" si="7"/>
        <v>489919.67133287364</v>
      </c>
      <c r="G86" s="408">
        <f t="shared" si="7"/>
        <v>282689.75686957373</v>
      </c>
    </row>
    <row r="87" spans="1:7" x14ac:dyDescent="0.2">
      <c r="A87" s="411">
        <v>41548</v>
      </c>
      <c r="B87" s="371">
        <v>9869.6537227219396</v>
      </c>
      <c r="C87" s="371">
        <v>38767.327796245147</v>
      </c>
      <c r="D87" s="371">
        <v>21881.41280107015</v>
      </c>
      <c r="E87" s="406">
        <f t="shared" si="6"/>
        <v>87466.512106151102</v>
      </c>
      <c r="F87" s="381">
        <f t="shared" si="7"/>
        <v>491964.28731140011</v>
      </c>
      <c r="G87" s="381">
        <f t="shared" si="7"/>
        <v>283640.95273439313</v>
      </c>
    </row>
    <row r="88" spans="1:7" x14ac:dyDescent="0.2">
      <c r="A88" s="410">
        <v>41579</v>
      </c>
      <c r="B88" s="372">
        <v>6449.0605774309606</v>
      </c>
      <c r="C88" s="372">
        <v>41985.46852720539</v>
      </c>
      <c r="D88" s="372">
        <v>25090.368044102244</v>
      </c>
      <c r="E88" s="407">
        <f t="shared" si="6"/>
        <v>88181.243353618178</v>
      </c>
      <c r="F88" s="408">
        <f t="shared" si="7"/>
        <v>493594.25942399102</v>
      </c>
      <c r="G88" s="408">
        <f t="shared" si="7"/>
        <v>284367.8536636451</v>
      </c>
    </row>
    <row r="89" spans="1:7" x14ac:dyDescent="0.2">
      <c r="A89" s="411">
        <v>41609</v>
      </c>
      <c r="B89" s="371">
        <v>6554.135988830225</v>
      </c>
      <c r="C89" s="371">
        <v>49245.408759781058</v>
      </c>
      <c r="D89" s="371">
        <v>29345.153987030077</v>
      </c>
      <c r="E89" s="406">
        <f t="shared" si="6"/>
        <v>88142.569421745211</v>
      </c>
      <c r="F89" s="381">
        <f t="shared" si="7"/>
        <v>496757.38029317226</v>
      </c>
      <c r="G89" s="381">
        <f t="shared" si="7"/>
        <v>285503.54144424165</v>
      </c>
    </row>
    <row r="90" spans="1:7" x14ac:dyDescent="0.2">
      <c r="A90" s="410">
        <v>41640</v>
      </c>
      <c r="B90" s="372">
        <v>14997.697870563867</v>
      </c>
      <c r="C90" s="372">
        <v>39306.493546538739</v>
      </c>
      <c r="D90" s="372">
        <v>26195.663938790218</v>
      </c>
      <c r="E90" s="407">
        <f t="shared" si="6"/>
        <v>89429.838253594964</v>
      </c>
      <c r="F90" s="408">
        <f t="shared" si="7"/>
        <v>496754.02709197468</v>
      </c>
      <c r="G90" s="408">
        <f t="shared" si="7"/>
        <v>287889.53391685669</v>
      </c>
    </row>
    <row r="91" spans="1:7" x14ac:dyDescent="0.2">
      <c r="A91" s="411">
        <v>41671</v>
      </c>
      <c r="B91" s="371">
        <v>5380.0099076264451</v>
      </c>
      <c r="C91" s="371">
        <v>37393.278086583901</v>
      </c>
      <c r="D91" s="371">
        <v>22345.907085894352</v>
      </c>
      <c r="E91" s="406">
        <f t="shared" si="6"/>
        <v>90977.471009142013</v>
      </c>
      <c r="F91" s="381">
        <f t="shared" si="7"/>
        <v>498202.5156978778</v>
      </c>
      <c r="G91" s="381">
        <f t="shared" si="7"/>
        <v>288837.34383149893</v>
      </c>
    </row>
    <row r="92" spans="1:7" x14ac:dyDescent="0.2">
      <c r="A92" s="410">
        <v>41699</v>
      </c>
      <c r="B92" s="372">
        <v>7060.1784372711891</v>
      </c>
      <c r="C92" s="372">
        <v>39257.396267163444</v>
      </c>
      <c r="D92" s="372">
        <v>21946.634163755418</v>
      </c>
      <c r="E92" s="407">
        <f t="shared" si="6"/>
        <v>91689.648491617118</v>
      </c>
      <c r="F92" s="408">
        <f t="shared" si="7"/>
        <v>498425.4590852643</v>
      </c>
      <c r="G92" s="408">
        <f t="shared" si="7"/>
        <v>289586.73046553618</v>
      </c>
    </row>
    <row r="93" spans="1:7" x14ac:dyDescent="0.2">
      <c r="A93" s="411">
        <v>41730</v>
      </c>
      <c r="B93" s="371">
        <v>9117.8938699701048</v>
      </c>
      <c r="C93" s="371">
        <v>39407.167250586259</v>
      </c>
      <c r="D93" s="371">
        <v>22347.430394484927</v>
      </c>
      <c r="E93" s="406">
        <f t="shared" si="6"/>
        <v>92214.436618977415</v>
      </c>
      <c r="F93" s="381">
        <f t="shared" si="7"/>
        <v>493738.53584006708</v>
      </c>
      <c r="G93" s="381">
        <f t="shared" si="7"/>
        <v>286287.68707974657</v>
      </c>
    </row>
    <row r="94" spans="1:7" x14ac:dyDescent="0.2">
      <c r="A94" s="410">
        <v>41760</v>
      </c>
      <c r="B94" s="372">
        <v>9928.7802180752278</v>
      </c>
      <c r="C94" s="372">
        <v>40032.156309884653</v>
      </c>
      <c r="D94" s="372">
        <v>22224.972631908186</v>
      </c>
      <c r="E94" s="407">
        <f t="shared" si="6"/>
        <v>96708.174823916153</v>
      </c>
      <c r="F94" s="408">
        <f t="shared" si="7"/>
        <v>495520.98776670487</v>
      </c>
      <c r="G94" s="408">
        <f t="shared" si="7"/>
        <v>286219.37765655963</v>
      </c>
    </row>
    <row r="95" spans="1:7" x14ac:dyDescent="0.2">
      <c r="A95" s="411">
        <v>41791</v>
      </c>
      <c r="B95" s="371">
        <v>7125.5816916628555</v>
      </c>
      <c r="C95" s="371">
        <v>41053.666767296228</v>
      </c>
      <c r="D95" s="371">
        <v>22614.106512667862</v>
      </c>
      <c r="E95" s="406">
        <f t="shared" si="6"/>
        <v>95031.492739266178</v>
      </c>
      <c r="F95" s="381">
        <f t="shared" si="7"/>
        <v>498591.9038918154</v>
      </c>
      <c r="G95" s="381">
        <f t="shared" si="7"/>
        <v>285922.08769917279</v>
      </c>
    </row>
    <row r="96" spans="1:7" x14ac:dyDescent="0.2">
      <c r="A96" s="410">
        <v>41821</v>
      </c>
      <c r="B96" s="372">
        <v>8748.8068182007064</v>
      </c>
      <c r="C96" s="372">
        <v>41606.437454157269</v>
      </c>
      <c r="D96" s="372">
        <v>28901.082725164437</v>
      </c>
      <c r="E96" s="407">
        <f t="shared" si="6"/>
        <v>95955.713246078187</v>
      </c>
      <c r="F96" s="408">
        <f t="shared" si="7"/>
        <v>501537.61066256923</v>
      </c>
      <c r="G96" s="408">
        <f t="shared" si="7"/>
        <v>286381.1892098597</v>
      </c>
    </row>
    <row r="97" spans="1:7" x14ac:dyDescent="0.2">
      <c r="A97" s="411">
        <v>41852</v>
      </c>
      <c r="B97" s="371">
        <v>8624.1845260137598</v>
      </c>
      <c r="C97" s="371">
        <v>44013.104863973313</v>
      </c>
      <c r="D97" s="371">
        <v>22331.093891909713</v>
      </c>
      <c r="E97" s="406">
        <f t="shared" si="6"/>
        <v>99955.522668965728</v>
      </c>
      <c r="F97" s="381">
        <f t="shared" si="7"/>
        <v>503009.71225379821</v>
      </c>
      <c r="G97" s="381">
        <f t="shared" si="7"/>
        <v>286744.38973755809</v>
      </c>
    </row>
    <row r="98" spans="1:7" x14ac:dyDescent="0.2">
      <c r="A98" s="410">
        <v>41883</v>
      </c>
      <c r="B98" s="372">
        <v>11300.913427058051</v>
      </c>
      <c r="C98" s="372">
        <v>53404.478501794823</v>
      </c>
      <c r="D98" s="372">
        <v>22247.010159539797</v>
      </c>
      <c r="E98" s="407">
        <f t="shared" si="6"/>
        <v>105156.89705542535</v>
      </c>
      <c r="F98" s="408">
        <f t="shared" ref="F98:G113" si="8">SUM(C87:C98)</f>
        <v>505472.38413121027</v>
      </c>
      <c r="G98" s="408">
        <f t="shared" si="8"/>
        <v>287470.83633631741</v>
      </c>
    </row>
    <row r="99" spans="1:7" x14ac:dyDescent="0.2">
      <c r="A99" s="411">
        <v>41913</v>
      </c>
      <c r="B99" s="371">
        <v>8309.602706977621</v>
      </c>
      <c r="C99" s="371">
        <v>39375.195901679552</v>
      </c>
      <c r="D99" s="371">
        <v>22358.143848755681</v>
      </c>
      <c r="E99" s="406">
        <f t="shared" si="6"/>
        <v>103596.84603968103</v>
      </c>
      <c r="F99" s="381">
        <f t="shared" si="8"/>
        <v>506080.25223664462</v>
      </c>
      <c r="G99" s="381">
        <f t="shared" si="8"/>
        <v>287947.56738400296</v>
      </c>
    </row>
    <row r="100" spans="1:7" x14ac:dyDescent="0.2">
      <c r="A100" s="410">
        <v>41944</v>
      </c>
      <c r="B100" s="372">
        <v>6179.5356839792494</v>
      </c>
      <c r="C100" s="372">
        <v>47206.792965677872</v>
      </c>
      <c r="D100" s="372">
        <v>27805.477382417517</v>
      </c>
      <c r="E100" s="407">
        <f t="shared" si="6"/>
        <v>103327.32114622931</v>
      </c>
      <c r="F100" s="408">
        <f t="shared" si="8"/>
        <v>511301.57667511713</v>
      </c>
      <c r="G100" s="408">
        <f t="shared" si="8"/>
        <v>290662.67672231823</v>
      </c>
    </row>
    <row r="101" spans="1:7" x14ac:dyDescent="0.2">
      <c r="A101" s="411">
        <v>41974</v>
      </c>
      <c r="B101" s="371">
        <v>5000.1249726414662</v>
      </c>
      <c r="C101" s="371">
        <v>53495.809821289993</v>
      </c>
      <c r="D101" s="371">
        <v>29724.985813256942</v>
      </c>
      <c r="E101" s="406">
        <f t="shared" si="6"/>
        <v>101773.31013004054</v>
      </c>
      <c r="F101" s="381">
        <f t="shared" si="8"/>
        <v>515551.97773662605</v>
      </c>
      <c r="G101" s="381">
        <f t="shared" si="8"/>
        <v>291042.50854854507</v>
      </c>
    </row>
    <row r="102" spans="1:7" x14ac:dyDescent="0.2">
      <c r="A102" s="410">
        <v>42005</v>
      </c>
      <c r="B102" s="372">
        <v>9683.1322423119618</v>
      </c>
      <c r="C102" s="372">
        <v>39764.807667604458</v>
      </c>
      <c r="D102" s="372">
        <v>25564.687224611604</v>
      </c>
      <c r="E102" s="407">
        <f t="shared" si="6"/>
        <v>96458.744501788635</v>
      </c>
      <c r="F102" s="408">
        <f t="shared" si="8"/>
        <v>516010.29185769177</v>
      </c>
      <c r="G102" s="408">
        <f t="shared" si="8"/>
        <v>290411.53183436644</v>
      </c>
    </row>
    <row r="103" spans="1:7" x14ac:dyDescent="0.2">
      <c r="A103" s="411">
        <v>42036</v>
      </c>
      <c r="B103" s="371">
        <v>4366.8417596160052</v>
      </c>
      <c r="C103" s="371">
        <v>40899.917550801969</v>
      </c>
      <c r="D103" s="371">
        <v>22117.2775090373</v>
      </c>
      <c r="E103" s="406">
        <f t="shared" si="6"/>
        <v>95445.57635377819</v>
      </c>
      <c r="F103" s="381">
        <f t="shared" si="8"/>
        <v>519516.93132190977</v>
      </c>
      <c r="G103" s="381">
        <f t="shared" si="8"/>
        <v>290182.90225750935</v>
      </c>
    </row>
    <row r="104" spans="1:7" x14ac:dyDescent="0.2">
      <c r="A104" s="410">
        <v>42064</v>
      </c>
      <c r="B104" s="372">
        <v>4786.8228513003569</v>
      </c>
      <c r="C104" s="372">
        <v>41221.727125907135</v>
      </c>
      <c r="D104" s="372">
        <v>21486.907746387828</v>
      </c>
      <c r="E104" s="407">
        <f t="shared" si="6"/>
        <v>93172.220767807361</v>
      </c>
      <c r="F104" s="408">
        <f t="shared" si="8"/>
        <v>521481.26218065358</v>
      </c>
      <c r="G104" s="408">
        <f t="shared" si="8"/>
        <v>289723.17584014178</v>
      </c>
    </row>
    <row r="105" spans="1:7" x14ac:dyDescent="0.2">
      <c r="A105" s="411">
        <v>42095</v>
      </c>
      <c r="B105" s="371">
        <v>5153.0707127921614</v>
      </c>
      <c r="C105" s="371">
        <v>40934.963421683606</v>
      </c>
      <c r="D105" s="371">
        <v>22184.115771217042</v>
      </c>
      <c r="E105" s="406">
        <f t="shared" si="6"/>
        <v>89207.397610629414</v>
      </c>
      <c r="F105" s="381">
        <f t="shared" si="8"/>
        <v>523009.05835175083</v>
      </c>
      <c r="G105" s="381">
        <f t="shared" si="8"/>
        <v>289559.86121687392</v>
      </c>
    </row>
    <row r="106" spans="1:7" x14ac:dyDescent="0.2">
      <c r="A106" s="410">
        <v>42125</v>
      </c>
      <c r="B106" s="372">
        <v>5221.2654476767821</v>
      </c>
      <c r="C106" s="372">
        <v>41926.414141566449</v>
      </c>
      <c r="D106" s="372">
        <v>22061.411679176181</v>
      </c>
      <c r="E106" s="407">
        <f t="shared" si="6"/>
        <v>84499.882840230974</v>
      </c>
      <c r="F106" s="408">
        <f t="shared" si="8"/>
        <v>524903.3161834327</v>
      </c>
      <c r="G106" s="408">
        <f t="shared" si="8"/>
        <v>289396.30026414193</v>
      </c>
    </row>
    <row r="107" spans="1:7" x14ac:dyDescent="0.2">
      <c r="A107" s="411">
        <v>42156</v>
      </c>
      <c r="B107" s="371">
        <v>5003.5241752038355</v>
      </c>
      <c r="C107" s="371">
        <v>40679.098326499385</v>
      </c>
      <c r="D107" s="371">
        <v>22432.6447603907</v>
      </c>
      <c r="E107" s="406">
        <f t="shared" si="6"/>
        <v>82377.825323771976</v>
      </c>
      <c r="F107" s="381">
        <f t="shared" si="8"/>
        <v>524528.74774263578</v>
      </c>
      <c r="G107" s="381">
        <f t="shared" si="8"/>
        <v>289214.83851186471</v>
      </c>
    </row>
    <row r="108" spans="1:7" x14ac:dyDescent="0.2">
      <c r="A108" s="410">
        <v>42186</v>
      </c>
      <c r="B108" s="372">
        <v>5330.9759033938062</v>
      </c>
      <c r="C108" s="372">
        <v>40186.76978611738</v>
      </c>
      <c r="D108" s="372">
        <v>28323.361484193723</v>
      </c>
      <c r="E108" s="407">
        <f t="shared" si="6"/>
        <v>78959.994408965067</v>
      </c>
      <c r="F108" s="408">
        <f t="shared" si="8"/>
        <v>523109.08007459587</v>
      </c>
      <c r="G108" s="408">
        <f t="shared" si="8"/>
        <v>288637.117270894</v>
      </c>
    </row>
    <row r="109" spans="1:7" x14ac:dyDescent="0.2">
      <c r="A109" s="411">
        <v>42217</v>
      </c>
      <c r="B109" s="371">
        <v>4997.0026802658613</v>
      </c>
      <c r="C109" s="371">
        <v>39449.629137755219</v>
      </c>
      <c r="D109" s="371">
        <v>21636.994589473903</v>
      </c>
      <c r="E109" s="406">
        <f t="shared" si="6"/>
        <v>75332.812563217158</v>
      </c>
      <c r="F109" s="381">
        <f t="shared" si="8"/>
        <v>518545.60434837773</v>
      </c>
      <c r="G109" s="381">
        <f t="shared" si="8"/>
        <v>287943.01796845818</v>
      </c>
    </row>
    <row r="110" spans="1:7" x14ac:dyDescent="0.2">
      <c r="A110" s="410">
        <v>42248</v>
      </c>
      <c r="B110" s="372">
        <v>6410.8730807621387</v>
      </c>
      <c r="C110" s="372">
        <v>43833.285287649443</v>
      </c>
      <c r="D110" s="372">
        <v>21463.30433929446</v>
      </c>
      <c r="E110" s="407">
        <f t="shared" si="6"/>
        <v>70442.77221692125</v>
      </c>
      <c r="F110" s="408">
        <f t="shared" si="8"/>
        <v>508974.41113423242</v>
      </c>
      <c r="G110" s="408">
        <f t="shared" si="8"/>
        <v>287159.3121482128</v>
      </c>
    </row>
    <row r="111" spans="1:7" x14ac:dyDescent="0.2">
      <c r="A111" s="411">
        <v>42278</v>
      </c>
      <c r="B111" s="371">
        <v>4671.4880681239219</v>
      </c>
      <c r="C111" s="371">
        <v>53877.251221832448</v>
      </c>
      <c r="D111" s="371">
        <v>21654.003577634256</v>
      </c>
      <c r="E111" s="406">
        <f t="shared" si="6"/>
        <v>66804.657578067548</v>
      </c>
      <c r="F111" s="381">
        <f t="shared" si="8"/>
        <v>523476.46645438531</v>
      </c>
      <c r="G111" s="381">
        <f t="shared" si="8"/>
        <v>286455.1718770914</v>
      </c>
    </row>
    <row r="112" spans="1:7" x14ac:dyDescent="0.2">
      <c r="A112" s="410">
        <v>42309</v>
      </c>
      <c r="B112" s="372">
        <v>4277.4746077720074</v>
      </c>
      <c r="C112" s="372">
        <v>47407.96454147013</v>
      </c>
      <c r="D112" s="372">
        <v>28034.379318719166</v>
      </c>
      <c r="E112" s="407">
        <f t="shared" si="6"/>
        <v>64902.596501860309</v>
      </c>
      <c r="F112" s="408">
        <f t="shared" si="8"/>
        <v>523677.63803017762</v>
      </c>
      <c r="G112" s="408">
        <f t="shared" si="8"/>
        <v>286684.07381339313</v>
      </c>
    </row>
    <row r="113" spans="1:7" x14ac:dyDescent="0.2">
      <c r="A113" s="411">
        <v>42339</v>
      </c>
      <c r="B113" s="371">
        <v>6926.3872070789157</v>
      </c>
      <c r="C113" s="371">
        <v>52606.538141164179</v>
      </c>
      <c r="D113" s="371">
        <v>29173.378140523939</v>
      </c>
      <c r="E113" s="406">
        <f t="shared" si="6"/>
        <v>66828.858736297756</v>
      </c>
      <c r="F113" s="381">
        <f t="shared" si="8"/>
        <v>522788.36635005177</v>
      </c>
      <c r="G113" s="381">
        <f t="shared" si="8"/>
        <v>286132.46614066005</v>
      </c>
    </row>
    <row r="114" spans="1:7" x14ac:dyDescent="0.2">
      <c r="A114" s="410">
        <v>42370</v>
      </c>
      <c r="B114" s="372">
        <v>6243.7174911752645</v>
      </c>
      <c r="C114" s="372">
        <v>40475.669245935409</v>
      </c>
      <c r="D114" s="372">
        <v>24717.652023259685</v>
      </c>
      <c r="E114" s="407">
        <f t="shared" ref="E114:E145" si="9">SUM(B103:B114)</f>
        <v>63389.443985161059</v>
      </c>
      <c r="F114" s="408">
        <f t="shared" ref="F114:G129" si="10">SUM(C103:C114)</f>
        <v>523499.22792838269</v>
      </c>
      <c r="G114" s="408">
        <f t="shared" si="10"/>
        <v>285285.43093930819</v>
      </c>
    </row>
    <row r="115" spans="1:7" x14ac:dyDescent="0.2">
      <c r="A115" s="411">
        <v>42401</v>
      </c>
      <c r="B115" s="371">
        <v>4617.0708833913122</v>
      </c>
      <c r="C115" s="371">
        <v>43165.662217430901</v>
      </c>
      <c r="D115" s="371">
        <v>21732.473891921825</v>
      </c>
      <c r="E115" s="406">
        <f t="shared" si="9"/>
        <v>63639.67310893636</v>
      </c>
      <c r="F115" s="381">
        <f t="shared" si="10"/>
        <v>525764.9725950117</v>
      </c>
      <c r="G115" s="381">
        <f t="shared" si="10"/>
        <v>284900.62732219271</v>
      </c>
    </row>
    <row r="116" spans="1:7" x14ac:dyDescent="0.2">
      <c r="A116" s="410">
        <v>42430</v>
      </c>
      <c r="B116" s="372">
        <v>5120.1943569552095</v>
      </c>
      <c r="C116" s="372">
        <v>43547.214083042876</v>
      </c>
      <c r="D116" s="372">
        <v>21306.881737100248</v>
      </c>
      <c r="E116" s="407">
        <f t="shared" si="9"/>
        <v>63973.044614591214</v>
      </c>
      <c r="F116" s="408">
        <f t="shared" si="10"/>
        <v>528090.45955214743</v>
      </c>
      <c r="G116" s="408">
        <f t="shared" si="10"/>
        <v>284720.60131290514</v>
      </c>
    </row>
    <row r="117" spans="1:7" x14ac:dyDescent="0.2">
      <c r="A117" s="411">
        <v>42461</v>
      </c>
      <c r="B117" s="371">
        <v>6106.3497097697054</v>
      </c>
      <c r="C117" s="371">
        <v>43464.493571389248</v>
      </c>
      <c r="D117" s="371">
        <v>21380.168853558498</v>
      </c>
      <c r="E117" s="406">
        <f t="shared" si="9"/>
        <v>64926.323611568754</v>
      </c>
      <c r="F117" s="381">
        <f t="shared" si="10"/>
        <v>530619.98970185302</v>
      </c>
      <c r="G117" s="381">
        <f t="shared" si="10"/>
        <v>283916.65439524659</v>
      </c>
    </row>
    <row r="118" spans="1:7" x14ac:dyDescent="0.2">
      <c r="A118" s="410">
        <v>42491</v>
      </c>
      <c r="B118" s="372">
        <v>3382.5733074646391</v>
      </c>
      <c r="C118" s="372">
        <v>44837.122160208652</v>
      </c>
      <c r="D118" s="372">
        <v>21101.711614886121</v>
      </c>
      <c r="E118" s="407">
        <f t="shared" si="9"/>
        <v>63087.631471356617</v>
      </c>
      <c r="F118" s="408">
        <f t="shared" si="10"/>
        <v>533530.69772049529</v>
      </c>
      <c r="G118" s="408">
        <f t="shared" si="10"/>
        <v>282956.95433095656</v>
      </c>
    </row>
    <row r="119" spans="1:7" x14ac:dyDescent="0.2">
      <c r="A119" s="411">
        <v>42522</v>
      </c>
      <c r="B119" s="371">
        <v>4506.0036471821368</v>
      </c>
      <c r="C119" s="371">
        <v>43257.277112818512</v>
      </c>
      <c r="D119" s="371">
        <v>21636.990687097579</v>
      </c>
      <c r="E119" s="406">
        <f t="shared" si="9"/>
        <v>62590.110943334927</v>
      </c>
      <c r="F119" s="381">
        <f t="shared" si="10"/>
        <v>536108.87650681438</v>
      </c>
      <c r="G119" s="381">
        <f t="shared" si="10"/>
        <v>282161.30025766342</v>
      </c>
    </row>
    <row r="120" spans="1:7" x14ac:dyDescent="0.2">
      <c r="A120" s="410">
        <v>42552</v>
      </c>
      <c r="B120" s="372">
        <v>4719.8264280518397</v>
      </c>
      <c r="C120" s="372">
        <v>43130.970035930237</v>
      </c>
      <c r="D120" s="372">
        <v>27139.630552334242</v>
      </c>
      <c r="E120" s="407">
        <f t="shared" si="9"/>
        <v>61978.961467992951</v>
      </c>
      <c r="F120" s="408">
        <f t="shared" si="10"/>
        <v>539053.07675662718</v>
      </c>
      <c r="G120" s="408">
        <f t="shared" si="10"/>
        <v>280977.5693258039</v>
      </c>
    </row>
    <row r="121" spans="1:7" x14ac:dyDescent="0.2">
      <c r="A121" s="411">
        <v>42583</v>
      </c>
      <c r="B121" s="371">
        <v>3505.1880290816171</v>
      </c>
      <c r="C121" s="371">
        <v>47920.445954401875</v>
      </c>
      <c r="D121" s="371">
        <v>21097.931515906963</v>
      </c>
      <c r="E121" s="406">
        <f t="shared" si="9"/>
        <v>60487.146816808716</v>
      </c>
      <c r="F121" s="381">
        <f t="shared" si="10"/>
        <v>547523.8935732739</v>
      </c>
      <c r="G121" s="381">
        <f t="shared" si="10"/>
        <v>280438.50625223701</v>
      </c>
    </row>
    <row r="122" spans="1:7" x14ac:dyDescent="0.2">
      <c r="A122" s="410">
        <v>42614</v>
      </c>
      <c r="B122" s="372">
        <v>4712.2659607803025</v>
      </c>
      <c r="C122" s="372">
        <v>57631.052682711474</v>
      </c>
      <c r="D122" s="372">
        <v>21535.277336100677</v>
      </c>
      <c r="E122" s="407">
        <f t="shared" si="9"/>
        <v>58788.539696826876</v>
      </c>
      <c r="F122" s="408">
        <f t="shared" si="10"/>
        <v>561321.66096833581</v>
      </c>
      <c r="G122" s="408">
        <f t="shared" si="10"/>
        <v>280510.47924904322</v>
      </c>
    </row>
    <row r="123" spans="1:7" x14ac:dyDescent="0.2">
      <c r="A123" s="411">
        <v>42644</v>
      </c>
      <c r="B123" s="371">
        <v>2988.0724546778351</v>
      </c>
      <c r="C123" s="371">
        <v>43032.119062404425</v>
      </c>
      <c r="D123" s="371">
        <v>21700.680344570847</v>
      </c>
      <c r="E123" s="406">
        <f t="shared" si="9"/>
        <v>57105.12408338079</v>
      </c>
      <c r="F123" s="381">
        <f t="shared" si="10"/>
        <v>550476.52880890784</v>
      </c>
      <c r="G123" s="381">
        <f t="shared" si="10"/>
        <v>280557.15601597977</v>
      </c>
    </row>
    <row r="124" spans="1:7" x14ac:dyDescent="0.2">
      <c r="A124" s="410">
        <v>42675</v>
      </c>
      <c r="B124" s="372">
        <v>6203.5681855947169</v>
      </c>
      <c r="C124" s="372">
        <v>51682.914602941142</v>
      </c>
      <c r="D124" s="372">
        <v>30374.971033469472</v>
      </c>
      <c r="E124" s="407">
        <f t="shared" si="9"/>
        <v>59031.217661203496</v>
      </c>
      <c r="F124" s="408">
        <f t="shared" si="10"/>
        <v>554751.47887037892</v>
      </c>
      <c r="G124" s="408">
        <f t="shared" si="10"/>
        <v>282897.74773073004</v>
      </c>
    </row>
    <row r="125" spans="1:7" x14ac:dyDescent="0.2">
      <c r="A125" s="411">
        <v>42705</v>
      </c>
      <c r="B125" s="371">
        <v>19260.400256919016</v>
      </c>
      <c r="C125" s="371">
        <v>58197.556147894546</v>
      </c>
      <c r="D125" s="371">
        <v>30884.933196519651</v>
      </c>
      <c r="E125" s="406">
        <f t="shared" si="9"/>
        <v>71365.230711043594</v>
      </c>
      <c r="F125" s="381">
        <f t="shared" si="10"/>
        <v>560342.49687710928</v>
      </c>
      <c r="G125" s="381">
        <f t="shared" si="10"/>
        <v>284609.30278672581</v>
      </c>
    </row>
    <row r="126" spans="1:7" x14ac:dyDescent="0.2">
      <c r="A126" s="410">
        <v>42736</v>
      </c>
      <c r="B126" s="372">
        <v>1294.5445879169295</v>
      </c>
      <c r="C126" s="372">
        <v>43492.108832537393</v>
      </c>
      <c r="D126" s="372">
        <v>26151.455308211054</v>
      </c>
      <c r="E126" s="407">
        <f t="shared" si="9"/>
        <v>66416.057807785255</v>
      </c>
      <c r="F126" s="408">
        <f t="shared" si="10"/>
        <v>563358.9364637112</v>
      </c>
      <c r="G126" s="408">
        <f t="shared" si="10"/>
        <v>286043.10607167718</v>
      </c>
    </row>
    <row r="127" spans="1:7" x14ac:dyDescent="0.2">
      <c r="A127" s="411">
        <v>42767</v>
      </c>
      <c r="B127" s="371">
        <v>1905.1760236758396</v>
      </c>
      <c r="C127" s="371">
        <v>45157.974649822492</v>
      </c>
      <c r="D127" s="371">
        <v>23560.46441408357</v>
      </c>
      <c r="E127" s="406">
        <f t="shared" si="9"/>
        <v>63704.162948069788</v>
      </c>
      <c r="F127" s="381">
        <f t="shared" si="10"/>
        <v>565351.24889610277</v>
      </c>
      <c r="G127" s="381">
        <f t="shared" si="10"/>
        <v>287871.09659383894</v>
      </c>
    </row>
    <row r="128" spans="1:7" x14ac:dyDescent="0.2">
      <c r="A128" s="410">
        <v>42795</v>
      </c>
      <c r="B128" s="372">
        <v>2994.030090414074</v>
      </c>
      <c r="C128" s="372">
        <v>45201.237503047661</v>
      </c>
      <c r="D128" s="372">
        <v>22886.47023090997</v>
      </c>
      <c r="E128" s="407">
        <f t="shared" si="9"/>
        <v>61577.998681528654</v>
      </c>
      <c r="F128" s="408">
        <f t="shared" si="10"/>
        <v>567005.27231610764</v>
      </c>
      <c r="G128" s="408">
        <f t="shared" si="10"/>
        <v>289450.68508764869</v>
      </c>
    </row>
    <row r="129" spans="1:7" x14ac:dyDescent="0.2">
      <c r="A129" s="411">
        <v>42826</v>
      </c>
      <c r="B129" s="371">
        <v>2578.2340411784162</v>
      </c>
      <c r="C129" s="371">
        <v>46242.542782553115</v>
      </c>
      <c r="D129" s="371">
        <v>23035.991336433519</v>
      </c>
      <c r="E129" s="406">
        <f t="shared" si="9"/>
        <v>58049.88301293736</v>
      </c>
      <c r="F129" s="381">
        <f t="shared" si="10"/>
        <v>569783.32152727153</v>
      </c>
      <c r="G129" s="381">
        <f t="shared" si="10"/>
        <v>291106.50757052365</v>
      </c>
    </row>
    <row r="130" spans="1:7" x14ac:dyDescent="0.2">
      <c r="A130" s="410">
        <v>42856</v>
      </c>
      <c r="B130" s="372">
        <v>4385.2579839962791</v>
      </c>
      <c r="C130" s="372">
        <v>50855.732385676863</v>
      </c>
      <c r="D130" s="372">
        <v>27560.193484198277</v>
      </c>
      <c r="E130" s="407">
        <f t="shared" si="9"/>
        <v>59052.567689469011</v>
      </c>
      <c r="F130" s="408">
        <f t="shared" ref="F130:G145" si="11">SUM(C119:C130)</f>
        <v>575801.93175273971</v>
      </c>
      <c r="G130" s="408">
        <f t="shared" si="11"/>
        <v>297564.98943983583</v>
      </c>
    </row>
    <row r="131" spans="1:7" x14ac:dyDescent="0.2">
      <c r="A131" s="411">
        <v>42887</v>
      </c>
      <c r="B131" s="371">
        <v>4996.7010356854944</v>
      </c>
      <c r="C131" s="371">
        <v>45667.747740272243</v>
      </c>
      <c r="D131" s="371">
        <v>23536.765815134942</v>
      </c>
      <c r="E131" s="406">
        <f t="shared" si="9"/>
        <v>59543.265077972363</v>
      </c>
      <c r="F131" s="381">
        <f t="shared" si="11"/>
        <v>578212.40238019347</v>
      </c>
      <c r="G131" s="381">
        <f t="shared" si="11"/>
        <v>299464.76456787315</v>
      </c>
    </row>
    <row r="132" spans="1:7" x14ac:dyDescent="0.2">
      <c r="A132" s="410">
        <v>42917</v>
      </c>
      <c r="B132" s="372">
        <v>3235.1287499984724</v>
      </c>
      <c r="C132" s="372">
        <v>46126.224861364855</v>
      </c>
      <c r="D132" s="372">
        <v>29595.107516458887</v>
      </c>
      <c r="E132" s="407">
        <f t="shared" si="9"/>
        <v>58058.567399918997</v>
      </c>
      <c r="F132" s="408">
        <f t="shared" si="11"/>
        <v>581207.657205628</v>
      </c>
      <c r="G132" s="408">
        <f t="shared" si="11"/>
        <v>301920.2415319978</v>
      </c>
    </row>
    <row r="133" spans="1:7" x14ac:dyDescent="0.2">
      <c r="A133" s="411">
        <v>42948</v>
      </c>
      <c r="B133" s="371">
        <v>3008.5225309197376</v>
      </c>
      <c r="C133" s="371">
        <v>50340.172208407312</v>
      </c>
      <c r="D133" s="371">
        <v>23037.521974427229</v>
      </c>
      <c r="E133" s="406">
        <f t="shared" si="9"/>
        <v>57561.901901757112</v>
      </c>
      <c r="F133" s="381">
        <f t="shared" si="11"/>
        <v>583627.38345963357</v>
      </c>
      <c r="G133" s="381">
        <f t="shared" si="11"/>
        <v>303859.83199051803</v>
      </c>
    </row>
    <row r="134" spans="1:7" x14ac:dyDescent="0.2">
      <c r="A134" s="410">
        <v>42979</v>
      </c>
      <c r="B134" s="372">
        <v>2847.4726431551317</v>
      </c>
      <c r="C134" s="372">
        <v>62061.776411336687</v>
      </c>
      <c r="D134" s="372">
        <v>23114.868039112109</v>
      </c>
      <c r="E134" s="407">
        <f t="shared" si="9"/>
        <v>55697.108584131951</v>
      </c>
      <c r="F134" s="408">
        <f t="shared" si="11"/>
        <v>588058.1071882589</v>
      </c>
      <c r="G134" s="408">
        <f t="shared" si="11"/>
        <v>305439.42269352952</v>
      </c>
    </row>
    <row r="135" spans="1:7" x14ac:dyDescent="0.2">
      <c r="A135" s="411">
        <v>43009</v>
      </c>
      <c r="B135" s="371">
        <v>3133.8750319216651</v>
      </c>
      <c r="C135" s="371">
        <v>46658.948878532377</v>
      </c>
      <c r="D135" s="371">
        <v>22547.737034151451</v>
      </c>
      <c r="E135" s="406">
        <f t="shared" si="9"/>
        <v>55842.911161375778</v>
      </c>
      <c r="F135" s="381">
        <f t="shared" si="11"/>
        <v>591684.9370043868</v>
      </c>
      <c r="G135" s="381">
        <f t="shared" si="11"/>
        <v>306286.47938311013</v>
      </c>
    </row>
    <row r="136" spans="1:7" x14ac:dyDescent="0.2">
      <c r="A136" s="410">
        <v>43040</v>
      </c>
      <c r="B136" s="372">
        <v>3378.07611201286</v>
      </c>
      <c r="C136" s="372">
        <v>50930.080182806225</v>
      </c>
      <c r="D136" s="372">
        <v>26643.813266817255</v>
      </c>
      <c r="E136" s="407">
        <f t="shared" si="9"/>
        <v>53017.419087793918</v>
      </c>
      <c r="F136" s="408">
        <f t="shared" si="11"/>
        <v>590932.10258425178</v>
      </c>
      <c r="G136" s="408">
        <f t="shared" si="11"/>
        <v>302555.32161645789</v>
      </c>
    </row>
    <row r="137" spans="1:7" x14ac:dyDescent="0.2">
      <c r="A137" s="411">
        <v>43070</v>
      </c>
      <c r="B137" s="371">
        <v>14847.113609512475</v>
      </c>
      <c r="C137" s="371">
        <v>61975.288717827869</v>
      </c>
      <c r="D137" s="371">
        <v>31553.980806224477</v>
      </c>
      <c r="E137" s="406">
        <f t="shared" si="9"/>
        <v>48604.132440387373</v>
      </c>
      <c r="F137" s="381">
        <f t="shared" si="11"/>
        <v>594709.83515418507</v>
      </c>
      <c r="G137" s="381">
        <f t="shared" si="11"/>
        <v>303224.36922616273</v>
      </c>
    </row>
    <row r="138" spans="1:7" x14ac:dyDescent="0.2">
      <c r="A138" s="410">
        <v>43101</v>
      </c>
      <c r="B138" s="372">
        <v>1563.6802036443019</v>
      </c>
      <c r="C138" s="372">
        <v>45536.423246790786</v>
      </c>
      <c r="D138" s="372">
        <v>26896.715020827258</v>
      </c>
      <c r="E138" s="407">
        <f t="shared" si="9"/>
        <v>48873.26805611475</v>
      </c>
      <c r="F138" s="408">
        <f t="shared" si="11"/>
        <v>596754.14956843853</v>
      </c>
      <c r="G138" s="408">
        <f t="shared" si="11"/>
        <v>303969.62893877889</v>
      </c>
    </row>
    <row r="139" spans="1:7" x14ac:dyDescent="0.2">
      <c r="A139" s="411">
        <v>43132</v>
      </c>
      <c r="B139" s="371">
        <v>1675.1722976925728</v>
      </c>
      <c r="C139" s="371">
        <v>46478.253357012669</v>
      </c>
      <c r="D139" s="371">
        <v>23632.019268572883</v>
      </c>
      <c r="E139" s="406">
        <f t="shared" si="9"/>
        <v>48643.264330131482</v>
      </c>
      <c r="F139" s="381">
        <f t="shared" si="11"/>
        <v>598074.42827562871</v>
      </c>
      <c r="G139" s="381">
        <f t="shared" si="11"/>
        <v>304041.18379326828</v>
      </c>
    </row>
    <row r="140" spans="1:7" x14ac:dyDescent="0.2">
      <c r="A140" s="410">
        <v>43160</v>
      </c>
      <c r="B140" s="372">
        <v>5691.2424289690189</v>
      </c>
      <c r="C140" s="372">
        <v>51849.538297506493</v>
      </c>
      <c r="D140" s="372">
        <v>27092.084434250697</v>
      </c>
      <c r="E140" s="407">
        <f t="shared" si="9"/>
        <v>51340.476668686424</v>
      </c>
      <c r="F140" s="408">
        <f t="shared" si="11"/>
        <v>604722.72907008755</v>
      </c>
      <c r="G140" s="408">
        <f t="shared" si="11"/>
        <v>308246.79799660901</v>
      </c>
    </row>
    <row r="141" spans="1:7" x14ac:dyDescent="0.2">
      <c r="A141" s="411">
        <v>43191</v>
      </c>
      <c r="B141" s="371">
        <v>3729.5210689103101</v>
      </c>
      <c r="C141" s="371">
        <v>46918.827686235709</v>
      </c>
      <c r="D141" s="371">
        <v>23445.678632924366</v>
      </c>
      <c r="E141" s="406">
        <f t="shared" si="9"/>
        <v>52491.763696418318</v>
      </c>
      <c r="F141" s="381">
        <f t="shared" si="11"/>
        <v>605399.01397377008</v>
      </c>
      <c r="G141" s="381">
        <f t="shared" si="11"/>
        <v>308656.48529309983</v>
      </c>
    </row>
    <row r="142" spans="1:7" x14ac:dyDescent="0.2">
      <c r="A142" s="410">
        <v>43221</v>
      </c>
      <c r="B142" s="372">
        <v>3707.1824532095757</v>
      </c>
      <c r="C142" s="372">
        <v>47319.493565135053</v>
      </c>
      <c r="D142" s="372">
        <v>23467.992440457303</v>
      </c>
      <c r="E142" s="407">
        <f t="shared" si="9"/>
        <v>51813.688165631618</v>
      </c>
      <c r="F142" s="408">
        <f t="shared" si="11"/>
        <v>601862.77515322831</v>
      </c>
      <c r="G142" s="408">
        <f t="shared" si="11"/>
        <v>304564.28424935881</v>
      </c>
    </row>
    <row r="143" spans="1:7" x14ac:dyDescent="0.2">
      <c r="A143" s="411">
        <v>43252</v>
      </c>
      <c r="B143" s="371">
        <v>5740.8386046179403</v>
      </c>
      <c r="C143" s="371">
        <v>46045.65774832607</v>
      </c>
      <c r="D143" s="371">
        <v>23297.817407916806</v>
      </c>
      <c r="E143" s="406">
        <f t="shared" si="9"/>
        <v>52557.82573456406</v>
      </c>
      <c r="F143" s="381">
        <f t="shared" si="11"/>
        <v>602240.68516128219</v>
      </c>
      <c r="G143" s="381">
        <f t="shared" si="11"/>
        <v>304325.33584214072</v>
      </c>
    </row>
    <row r="144" spans="1:7" x14ac:dyDescent="0.2">
      <c r="A144" s="410">
        <v>43282</v>
      </c>
      <c r="B144" s="372">
        <v>3461.2456912900143</v>
      </c>
      <c r="C144" s="372">
        <v>46317.185776465398</v>
      </c>
      <c r="D144" s="372">
        <v>29680.217861743808</v>
      </c>
      <c r="E144" s="407">
        <f t="shared" si="9"/>
        <v>52783.942675855615</v>
      </c>
      <c r="F144" s="408">
        <f t="shared" si="11"/>
        <v>602431.6460763826</v>
      </c>
      <c r="G144" s="408">
        <f t="shared" si="11"/>
        <v>304410.44618742564</v>
      </c>
    </row>
    <row r="145" spans="1:10" x14ac:dyDescent="0.2">
      <c r="A145" s="411">
        <v>43313</v>
      </c>
      <c r="B145" s="371">
        <v>3838.7633167540534</v>
      </c>
      <c r="C145" s="371">
        <v>50528.220453112212</v>
      </c>
      <c r="D145" s="371">
        <v>24051.139744012911</v>
      </c>
      <c r="E145" s="406">
        <f t="shared" si="9"/>
        <v>53614.183461689929</v>
      </c>
      <c r="F145" s="381">
        <f t="shared" si="11"/>
        <v>602619.69432108756</v>
      </c>
      <c r="G145" s="381">
        <f t="shared" si="11"/>
        <v>305424.06395701133</v>
      </c>
    </row>
    <row r="146" spans="1:10" x14ac:dyDescent="0.2">
      <c r="A146" s="410">
        <v>43344</v>
      </c>
      <c r="B146" s="372">
        <v>3404.1225304018253</v>
      </c>
      <c r="C146" s="372">
        <v>62660.575712066246</v>
      </c>
      <c r="D146" s="372">
        <v>22925.62954249818</v>
      </c>
      <c r="E146" s="407">
        <f t="shared" ref="E146:E152" si="12">SUM(B135:B146)</f>
        <v>54170.833348936612</v>
      </c>
      <c r="F146" s="408">
        <f t="shared" ref="F146:G152" si="13">SUM(C135:C146)</f>
        <v>603218.49362181721</v>
      </c>
      <c r="G146" s="408">
        <f t="shared" si="13"/>
        <v>305234.82546039741</v>
      </c>
    </row>
    <row r="147" spans="1:10" x14ac:dyDescent="0.2">
      <c r="A147" s="411">
        <v>43374</v>
      </c>
      <c r="B147" s="371">
        <v>3891.1000283882504</v>
      </c>
      <c r="C147" s="371">
        <v>45913.876034759982</v>
      </c>
      <c r="D147" s="371">
        <v>22912.079237041064</v>
      </c>
      <c r="E147" s="406">
        <f t="shared" si="12"/>
        <v>54928.058345403202</v>
      </c>
      <c r="F147" s="381">
        <f t="shared" si="13"/>
        <v>602473.42077804473</v>
      </c>
      <c r="G147" s="381">
        <f t="shared" si="13"/>
        <v>305599.16766328702</v>
      </c>
    </row>
    <row r="148" spans="1:10" x14ac:dyDescent="0.2">
      <c r="A148" s="410">
        <v>43405</v>
      </c>
      <c r="B148" s="372">
        <v>5077.5945024609491</v>
      </c>
      <c r="C148" s="372">
        <v>50729.595769662395</v>
      </c>
      <c r="D148" s="372">
        <v>26741.579653562443</v>
      </c>
      <c r="E148" s="407">
        <f t="shared" si="12"/>
        <v>56627.576735851289</v>
      </c>
      <c r="F148" s="408">
        <f t="shared" si="13"/>
        <v>602272.9363649009</v>
      </c>
      <c r="G148" s="408">
        <f t="shared" si="13"/>
        <v>305696.93405003223</v>
      </c>
    </row>
    <row r="149" spans="1:10" x14ac:dyDescent="0.2">
      <c r="A149" s="411">
        <v>43435</v>
      </c>
      <c r="B149" s="371">
        <v>12752.006365288538</v>
      </c>
      <c r="C149" s="371">
        <v>63332.437985124081</v>
      </c>
      <c r="D149" s="371">
        <v>32767.757807342881</v>
      </c>
      <c r="E149" s="406">
        <f t="shared" si="12"/>
        <v>54532.469491627351</v>
      </c>
      <c r="F149" s="381">
        <f t="shared" si="13"/>
        <v>603630.08563219709</v>
      </c>
      <c r="G149" s="381">
        <f t="shared" si="13"/>
        <v>306910.71105115057</v>
      </c>
    </row>
    <row r="150" spans="1:10" x14ac:dyDescent="0.2">
      <c r="A150" s="410">
        <v>43466</v>
      </c>
      <c r="B150" s="372">
        <v>1325.9300938410677</v>
      </c>
      <c r="C150" s="372">
        <v>46655.856853776721</v>
      </c>
      <c r="D150" s="372">
        <v>26419.940885290347</v>
      </c>
      <c r="E150" s="407">
        <f t="shared" si="12"/>
        <v>54294.719381824114</v>
      </c>
      <c r="F150" s="408">
        <f t="shared" si="13"/>
        <v>604749.51923918305</v>
      </c>
      <c r="G150" s="408">
        <f t="shared" si="13"/>
        <v>306433.93691561365</v>
      </c>
    </row>
    <row r="151" spans="1:10" x14ac:dyDescent="0.2">
      <c r="A151" s="411">
        <v>43497</v>
      </c>
      <c r="B151" s="371">
        <v>2151.4073386042264</v>
      </c>
      <c r="C151" s="371">
        <v>47097.374155983744</v>
      </c>
      <c r="D151" s="371">
        <v>24025.538574055037</v>
      </c>
      <c r="E151" s="406">
        <f t="shared" si="12"/>
        <v>54770.954422735769</v>
      </c>
      <c r="F151" s="381">
        <f t="shared" si="13"/>
        <v>605368.64003815409</v>
      </c>
      <c r="G151" s="381">
        <f t="shared" si="13"/>
        <v>306827.45622109581</v>
      </c>
    </row>
    <row r="152" spans="1:10" ht="15" thickBot="1" x14ac:dyDescent="0.25">
      <c r="A152" s="412">
        <v>43525</v>
      </c>
      <c r="B152" s="397">
        <v>2754.8659699994296</v>
      </c>
      <c r="C152" s="397">
        <v>53787.798518989999</v>
      </c>
      <c r="D152" s="397">
        <v>27215.368799970001</v>
      </c>
      <c r="E152" s="409">
        <f t="shared" si="12"/>
        <v>51834.577963766184</v>
      </c>
      <c r="F152" s="382">
        <f t="shared" si="13"/>
        <v>607306.90025963774</v>
      </c>
      <c r="G152" s="382">
        <f t="shared" si="13"/>
        <v>306950.74058681517</v>
      </c>
      <c r="H152" s="376"/>
      <c r="I152" s="376"/>
      <c r="J152" s="376"/>
    </row>
    <row r="153" spans="1:10" x14ac:dyDescent="0.2">
      <c r="A153" s="413" t="s">
        <v>610</v>
      </c>
      <c r="B153" s="376"/>
      <c r="C153" s="376"/>
      <c r="D153" s="376"/>
      <c r="E153" s="376"/>
    </row>
    <row r="154" spans="1:10" x14ac:dyDescent="0.2">
      <c r="B154" s="376"/>
      <c r="C154" s="376"/>
      <c r="D154" s="376"/>
      <c r="E154" s="376"/>
    </row>
  </sheetData>
  <mergeCells count="5">
    <mergeCell ref="E4:G4"/>
    <mergeCell ref="B4:D4"/>
    <mergeCell ref="A4:A5"/>
    <mergeCell ref="A3:G3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Q202"/>
  <sheetViews>
    <sheetView zoomScale="85" zoomScaleNormal="85" workbookViewId="0">
      <selection sqref="A1:B1"/>
    </sheetView>
  </sheetViews>
  <sheetFormatPr defaultRowHeight="14.25" x14ac:dyDescent="0.2"/>
  <cols>
    <col min="1" max="1" width="11" style="6" customWidth="1"/>
    <col min="2" max="2" width="10.140625" style="6" customWidth="1"/>
    <col min="3" max="3" width="11.42578125" style="6" customWidth="1"/>
    <col min="4" max="4" width="10" style="6" customWidth="1"/>
    <col min="5" max="5" width="8.5703125" style="6" customWidth="1"/>
    <col min="6" max="6" width="10.5703125" style="6" customWidth="1"/>
    <col min="7" max="7" width="8" style="6" customWidth="1"/>
    <col min="8" max="8" width="6.7109375" style="6" customWidth="1"/>
    <col min="9" max="9" width="12.7109375" style="6" customWidth="1"/>
    <col min="10" max="10" width="10" style="6" customWidth="1"/>
    <col min="11" max="11" width="12.140625" style="6" customWidth="1"/>
    <col min="12" max="12" width="13" style="6" customWidth="1"/>
    <col min="13" max="13" width="12" style="6" customWidth="1"/>
    <col min="14" max="14" width="13.7109375" style="6" customWidth="1"/>
    <col min="15" max="15" width="10.140625" style="6" customWidth="1"/>
    <col min="16" max="16" width="11.85546875" style="6" customWidth="1"/>
    <col min="17" max="17" width="10.42578125" style="6" customWidth="1"/>
    <col min="18" max="16384" width="9.140625" style="6"/>
  </cols>
  <sheetData>
    <row r="1" spans="1:17" x14ac:dyDescent="0.2">
      <c r="A1" s="568" t="s">
        <v>0</v>
      </c>
      <c r="B1" s="568"/>
    </row>
    <row r="2" spans="1:17" x14ac:dyDescent="0.2">
      <c r="A2" s="18"/>
      <c r="B2" s="18"/>
    </row>
    <row r="3" spans="1:17" ht="28.5" customHeight="1" x14ac:dyDescent="0.2">
      <c r="B3" s="584" t="s">
        <v>770</v>
      </c>
      <c r="C3" s="584"/>
      <c r="D3" s="584"/>
      <c r="O3" s="585" t="s">
        <v>771</v>
      </c>
      <c r="P3" s="585"/>
      <c r="Q3" s="585"/>
    </row>
    <row r="4" spans="1:17" ht="41.25" customHeight="1" x14ac:dyDescent="0.2">
      <c r="A4" s="175" t="s">
        <v>768</v>
      </c>
      <c r="B4" s="175" t="s">
        <v>540</v>
      </c>
      <c r="C4" s="175" t="s">
        <v>541</v>
      </c>
      <c r="D4" s="175" t="s">
        <v>542</v>
      </c>
      <c r="E4" s="175" t="s">
        <v>547</v>
      </c>
      <c r="F4" s="175" t="s">
        <v>549</v>
      </c>
      <c r="G4" s="175" t="s">
        <v>550</v>
      </c>
      <c r="H4" s="175" t="s">
        <v>551</v>
      </c>
      <c r="I4" s="175" t="s">
        <v>546</v>
      </c>
      <c r="J4" s="175" t="s">
        <v>548</v>
      </c>
      <c r="K4" s="175" t="s">
        <v>552</v>
      </c>
      <c r="L4" s="175" t="s">
        <v>553</v>
      </c>
      <c r="M4" s="175" t="s">
        <v>554</v>
      </c>
      <c r="N4" s="175" t="s">
        <v>555</v>
      </c>
      <c r="O4" s="175" t="s">
        <v>543</v>
      </c>
      <c r="P4" s="175" t="s">
        <v>544</v>
      </c>
      <c r="Q4" s="175" t="s">
        <v>545</v>
      </c>
    </row>
    <row r="5" spans="1:17" x14ac:dyDescent="0.2">
      <c r="A5" s="176">
        <v>37561</v>
      </c>
      <c r="B5" s="113">
        <v>-3.7967489487288689E-2</v>
      </c>
      <c r="C5" s="113">
        <v>-7.1047831831762387E-2</v>
      </c>
      <c r="D5" s="113">
        <v>3.3080342344473677E-2</v>
      </c>
      <c r="E5" s="113">
        <v>2.2415118617156213E-2</v>
      </c>
      <c r="F5" s="113">
        <v>3.2454796713842847E-2</v>
      </c>
      <c r="G5" s="113">
        <v>-4.8607406788614443E-4</v>
      </c>
      <c r="H5" s="113">
        <v>-1.1340259608992058E-2</v>
      </c>
      <c r="I5" s="113">
        <v>1.7866555801915672E-3</v>
      </c>
      <c r="J5" s="113">
        <v>1.0665223727317468E-2</v>
      </c>
      <c r="K5" s="113">
        <v>6.6969094705048183E-3</v>
      </c>
      <c r="L5" s="113">
        <v>1.6679179219109047E-3</v>
      </c>
      <c r="M5" s="113">
        <v>2.2959517960997257E-3</v>
      </c>
      <c r="N5" s="113">
        <v>4.4445388020205222E-6</v>
      </c>
      <c r="O5" s="177">
        <f>F5+G5+H5</f>
        <v>2.0628463036964646E-2</v>
      </c>
      <c r="P5" s="177">
        <f>K5+L5</f>
        <v>8.3648273924157232E-3</v>
      </c>
      <c r="Q5" s="177">
        <f>I5+M5+N5</f>
        <v>4.0870519150933132E-3</v>
      </c>
    </row>
    <row r="6" spans="1:17" x14ac:dyDescent="0.2">
      <c r="A6" s="178">
        <v>37591</v>
      </c>
      <c r="B6" s="179">
        <v>-4.4160153514237743E-2</v>
      </c>
      <c r="C6" s="179">
        <v>-7.6081770832337511E-2</v>
      </c>
      <c r="D6" s="179">
        <v>3.1921617318099733E-2</v>
      </c>
      <c r="E6" s="179">
        <v>2.2416176371456143E-2</v>
      </c>
      <c r="F6" s="179">
        <v>3.3378880635206415E-2</v>
      </c>
      <c r="G6" s="179">
        <v>-5.2221506752376167E-4</v>
      </c>
      <c r="H6" s="179">
        <v>-1.1417002128979075E-2</v>
      </c>
      <c r="I6" s="179">
        <v>9.7651293275256596E-4</v>
      </c>
      <c r="J6" s="179">
        <v>9.5054409466435869E-3</v>
      </c>
      <c r="K6" s="179">
        <v>5.7494453035229123E-3</v>
      </c>
      <c r="L6" s="179">
        <v>1.3926952699877878E-3</v>
      </c>
      <c r="M6" s="179">
        <v>2.3536813631693516E-3</v>
      </c>
      <c r="N6" s="179">
        <v>9.6190099635355853E-6</v>
      </c>
      <c r="O6" s="180">
        <f t="shared" ref="O6:O69" si="0">F6+G6+H6</f>
        <v>2.1439663438703578E-2</v>
      </c>
      <c r="P6" s="180">
        <f t="shared" ref="P6:P69" si="1">K6+L6</f>
        <v>7.1421405735106998E-3</v>
      </c>
      <c r="Q6" s="180">
        <f t="shared" ref="Q6:Q69" si="2">I6+M6+N6</f>
        <v>3.3398133058854529E-3</v>
      </c>
    </row>
    <row r="7" spans="1:17" x14ac:dyDescent="0.2">
      <c r="A7" s="176">
        <v>37622</v>
      </c>
      <c r="B7" s="113">
        <v>-4.9268464106484083E-2</v>
      </c>
      <c r="C7" s="113">
        <v>-8.1699830212457747E-2</v>
      </c>
      <c r="D7" s="113">
        <v>3.243136610597367E-2</v>
      </c>
      <c r="E7" s="113">
        <v>2.1819766820238912E-2</v>
      </c>
      <c r="F7" s="113">
        <v>3.3322773813760705E-2</v>
      </c>
      <c r="G7" s="113">
        <v>-5.2717090974755559E-4</v>
      </c>
      <c r="H7" s="113">
        <v>-1.1780758793133275E-2</v>
      </c>
      <c r="I7" s="113">
        <v>8.049227093590368E-4</v>
      </c>
      <c r="J7" s="113">
        <v>1.0611599285734758E-2</v>
      </c>
      <c r="K7" s="113">
        <v>6.3932757559293256E-3</v>
      </c>
      <c r="L7" s="113">
        <v>1.6361926136011643E-3</v>
      </c>
      <c r="M7" s="113">
        <v>2.4769090672882303E-3</v>
      </c>
      <c r="N7" s="113">
        <v>1.0522184891603676E-4</v>
      </c>
      <c r="O7" s="177">
        <f t="shared" si="0"/>
        <v>2.1014844110879873E-2</v>
      </c>
      <c r="P7" s="177">
        <f t="shared" si="1"/>
        <v>8.0294683695304892E-3</v>
      </c>
      <c r="Q7" s="177">
        <f t="shared" si="2"/>
        <v>3.387053625563304E-3</v>
      </c>
    </row>
    <row r="8" spans="1:17" x14ac:dyDescent="0.2">
      <c r="A8" s="178">
        <v>37653</v>
      </c>
      <c r="B8" s="179">
        <v>-5.1152205495543467E-2</v>
      </c>
      <c r="C8" s="179">
        <v>-8.4671532349983647E-2</v>
      </c>
      <c r="D8" s="179">
        <v>3.3519326854440167E-2</v>
      </c>
      <c r="E8" s="179">
        <v>2.3787638161937505E-2</v>
      </c>
      <c r="F8" s="179">
        <v>3.4461854377737335E-2</v>
      </c>
      <c r="G8" s="179">
        <v>-4.6969423161692718E-4</v>
      </c>
      <c r="H8" s="179">
        <v>-1.1635285917366685E-2</v>
      </c>
      <c r="I8" s="179">
        <v>1.4307639331837818E-3</v>
      </c>
      <c r="J8" s="179">
        <v>9.7316886925026633E-3</v>
      </c>
      <c r="K8" s="179">
        <v>6.5065676805133657E-3</v>
      </c>
      <c r="L8" s="179">
        <v>1.2783161694189691E-3</v>
      </c>
      <c r="M8" s="179">
        <v>1.8841471772267897E-3</v>
      </c>
      <c r="N8" s="179">
        <v>6.265766534354074E-5</v>
      </c>
      <c r="O8" s="180">
        <f t="shared" si="0"/>
        <v>2.2356874228753723E-2</v>
      </c>
      <c r="P8" s="180">
        <f t="shared" si="1"/>
        <v>7.7848838499323348E-3</v>
      </c>
      <c r="Q8" s="180">
        <f t="shared" si="2"/>
        <v>3.3775687757541125E-3</v>
      </c>
    </row>
    <row r="9" spans="1:17" x14ac:dyDescent="0.2">
      <c r="A9" s="176">
        <v>37681</v>
      </c>
      <c r="B9" s="113">
        <v>-5.383435316257798E-2</v>
      </c>
      <c r="C9" s="113">
        <v>-8.7170596413381526E-2</v>
      </c>
      <c r="D9" s="113">
        <v>3.333624325080356E-2</v>
      </c>
      <c r="E9" s="113">
        <v>2.3684138955117208E-2</v>
      </c>
      <c r="F9" s="113">
        <v>3.4979162110212264E-2</v>
      </c>
      <c r="G9" s="113">
        <v>-4.3494058204220358E-4</v>
      </c>
      <c r="H9" s="113">
        <v>-1.1743017715342377E-2</v>
      </c>
      <c r="I9" s="113">
        <v>8.8293514228952278E-4</v>
      </c>
      <c r="J9" s="113">
        <v>9.6521042956863468E-3</v>
      </c>
      <c r="K9" s="113">
        <v>6.418748801462355E-3</v>
      </c>
      <c r="L9" s="113">
        <v>1.3652402089620866E-3</v>
      </c>
      <c r="M9" s="113">
        <v>1.7989349591333351E-3</v>
      </c>
      <c r="N9" s="113">
        <v>6.9180326128569949E-5</v>
      </c>
      <c r="O9" s="177">
        <f t="shared" si="0"/>
        <v>2.2801203812827686E-2</v>
      </c>
      <c r="P9" s="177">
        <f t="shared" si="1"/>
        <v>7.7839890104244415E-3</v>
      </c>
      <c r="Q9" s="177">
        <f t="shared" si="2"/>
        <v>2.7510504275514275E-3</v>
      </c>
    </row>
    <row r="10" spans="1:17" x14ac:dyDescent="0.2">
      <c r="A10" s="178">
        <v>37712</v>
      </c>
      <c r="B10" s="179">
        <v>-4.9715793799258279E-2</v>
      </c>
      <c r="C10" s="179">
        <v>-8.5402596673164938E-2</v>
      </c>
      <c r="D10" s="179">
        <v>3.5686802873906645E-2</v>
      </c>
      <c r="E10" s="179">
        <v>2.6130659830706737E-2</v>
      </c>
      <c r="F10" s="179">
        <v>3.7739333872496367E-2</v>
      </c>
      <c r="G10" s="179">
        <v>-4.0613409200435449E-4</v>
      </c>
      <c r="H10" s="179">
        <v>-1.1912674534952039E-2</v>
      </c>
      <c r="I10" s="179">
        <v>7.1013458516676277E-4</v>
      </c>
      <c r="J10" s="179">
        <v>9.556143043199912E-3</v>
      </c>
      <c r="K10" s="179">
        <v>6.4665010888596552E-3</v>
      </c>
      <c r="L10" s="179">
        <v>1.2039684126419583E-3</v>
      </c>
      <c r="M10" s="179">
        <v>1.7975219296320422E-3</v>
      </c>
      <c r="N10" s="179">
        <v>8.8151612066257137E-5</v>
      </c>
      <c r="O10" s="180">
        <f t="shared" si="0"/>
        <v>2.5420525245539977E-2</v>
      </c>
      <c r="P10" s="180">
        <f t="shared" si="1"/>
        <v>7.6704695015016137E-3</v>
      </c>
      <c r="Q10" s="180">
        <f t="shared" si="2"/>
        <v>2.5958081268650621E-3</v>
      </c>
    </row>
    <row r="11" spans="1:17" x14ac:dyDescent="0.2">
      <c r="A11" s="176">
        <v>37742</v>
      </c>
      <c r="B11" s="113">
        <v>-5.1485686219359061E-2</v>
      </c>
      <c r="C11" s="113">
        <v>-8.7592621479929841E-2</v>
      </c>
      <c r="D11" s="113">
        <v>3.6106935260570773E-2</v>
      </c>
      <c r="E11" s="113">
        <v>2.6196030663832442E-2</v>
      </c>
      <c r="F11" s="113">
        <v>3.8768974411363628E-2</v>
      </c>
      <c r="G11" s="113">
        <v>-3.9058941176352052E-4</v>
      </c>
      <c r="H11" s="113">
        <v>-1.225862530626411E-2</v>
      </c>
      <c r="I11" s="113">
        <v>7.627097049644189E-5</v>
      </c>
      <c r="J11" s="113">
        <v>9.9109045967383288E-3</v>
      </c>
      <c r="K11" s="113">
        <v>6.6398049754505979E-3</v>
      </c>
      <c r="L11" s="113">
        <v>1.245539945219098E-3</v>
      </c>
      <c r="M11" s="113">
        <v>1.9246305398886152E-3</v>
      </c>
      <c r="N11" s="113">
        <v>1.0092913618001664E-4</v>
      </c>
      <c r="O11" s="177">
        <f t="shared" si="0"/>
        <v>2.6119759693335996E-2</v>
      </c>
      <c r="P11" s="177">
        <f t="shared" si="1"/>
        <v>7.8853449206696957E-3</v>
      </c>
      <c r="Q11" s="177">
        <f t="shared" si="2"/>
        <v>2.1018306465650735E-3</v>
      </c>
    </row>
    <row r="12" spans="1:17" x14ac:dyDescent="0.2">
      <c r="A12" s="178">
        <v>37773</v>
      </c>
      <c r="B12" s="179">
        <v>-5.3894997833712946E-2</v>
      </c>
      <c r="C12" s="179">
        <v>-8.8105886652805637E-2</v>
      </c>
      <c r="D12" s="179">
        <v>3.4210888819092677E-2</v>
      </c>
      <c r="E12" s="179">
        <v>2.4389523190044459E-2</v>
      </c>
      <c r="F12" s="179">
        <v>3.8098804185513438E-2</v>
      </c>
      <c r="G12" s="179">
        <v>-3.4117004532882892E-4</v>
      </c>
      <c r="H12" s="179">
        <v>-1.2426772294854565E-2</v>
      </c>
      <c r="I12" s="179">
        <v>-9.4133865528558654E-4</v>
      </c>
      <c r="J12" s="179">
        <v>9.8213656290482183E-3</v>
      </c>
      <c r="K12" s="179">
        <v>6.862294897589466E-3</v>
      </c>
      <c r="L12" s="179">
        <v>1.0803432994737512E-3</v>
      </c>
      <c r="M12" s="179">
        <v>1.7768799843135166E-3</v>
      </c>
      <c r="N12" s="179">
        <v>1.0184744767148523E-4</v>
      </c>
      <c r="O12" s="180">
        <f t="shared" si="0"/>
        <v>2.5330861845330045E-2</v>
      </c>
      <c r="P12" s="180">
        <f t="shared" si="1"/>
        <v>7.9426381970632166E-3</v>
      </c>
      <c r="Q12" s="180">
        <f t="shared" si="2"/>
        <v>9.3738877669941533E-4</v>
      </c>
    </row>
    <row r="13" spans="1:17" x14ac:dyDescent="0.2">
      <c r="A13" s="176">
        <v>37803</v>
      </c>
      <c r="B13" s="113">
        <v>-5.9062270048672205E-2</v>
      </c>
      <c r="C13" s="113">
        <v>-9.3258270687193945E-2</v>
      </c>
      <c r="D13" s="113">
        <v>3.4196000638521747E-2</v>
      </c>
      <c r="E13" s="113">
        <v>2.4483847216814628E-2</v>
      </c>
      <c r="F13" s="113">
        <v>3.9110187265056738E-2</v>
      </c>
      <c r="G13" s="113">
        <v>-3.18295504722049E-4</v>
      </c>
      <c r="H13" s="113">
        <v>-1.2994992067301703E-2</v>
      </c>
      <c r="I13" s="113">
        <v>-1.3130524762183661E-3</v>
      </c>
      <c r="J13" s="113">
        <v>9.7121534217071183E-3</v>
      </c>
      <c r="K13" s="113">
        <v>6.6404774301229907E-3</v>
      </c>
      <c r="L13" s="113">
        <v>7.9062446901554664E-4</v>
      </c>
      <c r="M13" s="113">
        <v>2.1833442461883972E-3</v>
      </c>
      <c r="N13" s="113">
        <v>9.7707276380182512E-5</v>
      </c>
      <c r="O13" s="177">
        <f t="shared" si="0"/>
        <v>2.5796899693032983E-2</v>
      </c>
      <c r="P13" s="177">
        <f t="shared" si="1"/>
        <v>7.4311018991385369E-3</v>
      </c>
      <c r="Q13" s="177">
        <f t="shared" si="2"/>
        <v>9.6799904635021358E-4</v>
      </c>
    </row>
    <row r="14" spans="1:17" x14ac:dyDescent="0.2">
      <c r="A14" s="178">
        <v>37834</v>
      </c>
      <c r="B14" s="179">
        <v>-5.9101124144342251E-2</v>
      </c>
      <c r="C14" s="179">
        <v>-9.4613118371850338E-2</v>
      </c>
      <c r="D14" s="179">
        <v>3.5511994227508087E-2</v>
      </c>
      <c r="E14" s="179">
        <v>2.5790857107695544E-2</v>
      </c>
      <c r="F14" s="179">
        <v>4.0141928517173221E-2</v>
      </c>
      <c r="G14" s="179">
        <v>-2.7939998043742396E-4</v>
      </c>
      <c r="H14" s="179">
        <v>-1.3609723092926634E-2</v>
      </c>
      <c r="I14" s="179">
        <v>-4.6194833611361557E-4</v>
      </c>
      <c r="J14" s="179">
        <v>9.7211371198125483E-3</v>
      </c>
      <c r="K14" s="179">
        <v>6.7051757890745686E-3</v>
      </c>
      <c r="L14" s="179">
        <v>8.0815019189074352E-4</v>
      </c>
      <c r="M14" s="179">
        <v>2.0931729251611351E-3</v>
      </c>
      <c r="N14" s="179">
        <v>1.1463821368609968E-4</v>
      </c>
      <c r="O14" s="180">
        <f t="shared" si="0"/>
        <v>2.625280544380916E-2</v>
      </c>
      <c r="P14" s="180">
        <f t="shared" si="1"/>
        <v>7.513325980965312E-3</v>
      </c>
      <c r="Q14" s="180">
        <f t="shared" si="2"/>
        <v>1.7458628027336193E-3</v>
      </c>
    </row>
    <row r="15" spans="1:17" x14ac:dyDescent="0.2">
      <c r="A15" s="176">
        <v>37865</v>
      </c>
      <c r="B15" s="113">
        <v>-5.9721697465612254E-2</v>
      </c>
      <c r="C15" s="113">
        <v>-9.3250965853175216E-2</v>
      </c>
      <c r="D15" s="113">
        <v>3.3529268387562941E-2</v>
      </c>
      <c r="E15" s="113">
        <v>2.3720383920052227E-2</v>
      </c>
      <c r="F15" s="113">
        <v>3.8909643530089223E-2</v>
      </c>
      <c r="G15" s="113">
        <v>-2.581463773222674E-4</v>
      </c>
      <c r="H15" s="113">
        <v>-1.3956059049500546E-2</v>
      </c>
      <c r="I15" s="113">
        <v>-9.7505418321418486E-4</v>
      </c>
      <c r="J15" s="113">
        <v>9.8088844675107197E-3</v>
      </c>
      <c r="K15" s="113">
        <v>6.6218108574195959E-3</v>
      </c>
      <c r="L15" s="113">
        <v>9.6294606224371789E-4</v>
      </c>
      <c r="M15" s="113">
        <v>2.0854579193682866E-3</v>
      </c>
      <c r="N15" s="113">
        <v>1.3866962847911864E-4</v>
      </c>
      <c r="O15" s="177">
        <f t="shared" si="0"/>
        <v>2.4695438103266413E-2</v>
      </c>
      <c r="P15" s="177">
        <f t="shared" si="1"/>
        <v>7.584756919663314E-3</v>
      </c>
      <c r="Q15" s="177">
        <f t="shared" si="2"/>
        <v>1.2490733646332204E-3</v>
      </c>
    </row>
    <row r="16" spans="1:17" x14ac:dyDescent="0.2">
      <c r="A16" s="178">
        <v>37895</v>
      </c>
      <c r="B16" s="179">
        <v>-5.5660976408100298E-2</v>
      </c>
      <c r="C16" s="179">
        <v>-8.910364686097387E-2</v>
      </c>
      <c r="D16" s="179">
        <v>3.3442670452873538E-2</v>
      </c>
      <c r="E16" s="179">
        <v>2.3688803810898714E-2</v>
      </c>
      <c r="F16" s="179">
        <v>3.9128200009959278E-2</v>
      </c>
      <c r="G16" s="179">
        <v>-2.280273916948873E-4</v>
      </c>
      <c r="H16" s="179">
        <v>-1.4288792057698181E-2</v>
      </c>
      <c r="I16" s="179">
        <v>-9.2257674966749327E-4</v>
      </c>
      <c r="J16" s="179">
        <v>9.7538666419748205E-3</v>
      </c>
      <c r="K16" s="179">
        <v>6.3651679307927559E-3</v>
      </c>
      <c r="L16" s="179">
        <v>9.788337181914188E-4</v>
      </c>
      <c r="M16" s="179">
        <v>2.2976315357729508E-3</v>
      </c>
      <c r="N16" s="179">
        <v>1.1223345721769542E-4</v>
      </c>
      <c r="O16" s="180">
        <f t="shared" si="0"/>
        <v>2.4611380560566207E-2</v>
      </c>
      <c r="P16" s="180">
        <f t="shared" si="1"/>
        <v>7.3440016489841747E-3</v>
      </c>
      <c r="Q16" s="180">
        <f t="shared" si="2"/>
        <v>1.4872882433231529E-3</v>
      </c>
    </row>
    <row r="17" spans="1:17" x14ac:dyDescent="0.2">
      <c r="A17" s="176">
        <v>37926</v>
      </c>
      <c r="B17" s="113">
        <v>-5.6589037903474054E-2</v>
      </c>
      <c r="C17" s="113">
        <v>-9.0198727597943951E-2</v>
      </c>
      <c r="D17" s="113">
        <v>3.3609689694469889E-2</v>
      </c>
      <c r="E17" s="113">
        <v>2.3613911492464622E-2</v>
      </c>
      <c r="F17" s="113">
        <v>3.9776249761636066E-2</v>
      </c>
      <c r="G17" s="113">
        <v>-2.1309223885400511E-4</v>
      </c>
      <c r="H17" s="113">
        <v>-1.4841314026221315E-2</v>
      </c>
      <c r="I17" s="113">
        <v>-1.1079320040961243E-3</v>
      </c>
      <c r="J17" s="113">
        <v>9.9957782020052687E-3</v>
      </c>
      <c r="K17" s="113">
        <v>6.4090465627154158E-3</v>
      </c>
      <c r="L17" s="113">
        <v>1.1692157612522578E-3</v>
      </c>
      <c r="M17" s="113">
        <v>2.2996511348305853E-3</v>
      </c>
      <c r="N17" s="113">
        <v>1.1786474320701006E-4</v>
      </c>
      <c r="O17" s="177">
        <f t="shared" si="0"/>
        <v>2.4721843496560748E-2</v>
      </c>
      <c r="P17" s="177">
        <f t="shared" si="1"/>
        <v>7.5782623239676735E-3</v>
      </c>
      <c r="Q17" s="177">
        <f t="shared" si="2"/>
        <v>1.3095838739414711E-3</v>
      </c>
    </row>
    <row r="18" spans="1:17" x14ac:dyDescent="0.2">
      <c r="A18" s="178">
        <v>37956</v>
      </c>
      <c r="B18" s="179">
        <v>-5.1808055119444515E-2</v>
      </c>
      <c r="C18" s="179">
        <v>-8.4167056379243654E-2</v>
      </c>
      <c r="D18" s="179">
        <v>3.2359001259799125E-2</v>
      </c>
      <c r="E18" s="179">
        <v>2.1979199794112125E-2</v>
      </c>
      <c r="F18" s="179">
        <v>3.8035573530655009E-2</v>
      </c>
      <c r="G18" s="179">
        <v>-1.133265170637477E-4</v>
      </c>
      <c r="H18" s="179">
        <v>-1.5369858942932862E-2</v>
      </c>
      <c r="I18" s="179">
        <v>-5.7318827654628118E-4</v>
      </c>
      <c r="J18" s="179">
        <v>1.0379801465687006E-2</v>
      </c>
      <c r="K18" s="179">
        <v>6.9359089501957565E-3</v>
      </c>
      <c r="L18" s="179">
        <v>1.109422356788978E-3</v>
      </c>
      <c r="M18" s="179">
        <v>2.2080042181559039E-3</v>
      </c>
      <c r="N18" s="179">
        <v>1.264659405463696E-4</v>
      </c>
      <c r="O18" s="180">
        <f t="shared" si="0"/>
        <v>2.2552388070658395E-2</v>
      </c>
      <c r="P18" s="180">
        <f t="shared" si="1"/>
        <v>8.0453313069847338E-3</v>
      </c>
      <c r="Q18" s="180">
        <f t="shared" si="2"/>
        <v>1.7612818821559923E-3</v>
      </c>
    </row>
    <row r="19" spans="1:17" x14ac:dyDescent="0.2">
      <c r="A19" s="176">
        <v>37987</v>
      </c>
      <c r="B19" s="113">
        <v>-4.6030288005385597E-2</v>
      </c>
      <c r="C19" s="113">
        <v>-7.9495163100034794E-2</v>
      </c>
      <c r="D19" s="113">
        <v>3.3464875094649134E-2</v>
      </c>
      <c r="E19" s="113">
        <v>2.3482255688187431E-2</v>
      </c>
      <c r="F19" s="113">
        <v>3.8628599592087268E-2</v>
      </c>
      <c r="G19" s="113">
        <v>-9.2478537986274322E-5</v>
      </c>
      <c r="H19" s="113">
        <v>-1.5944394501632157E-2</v>
      </c>
      <c r="I19" s="113">
        <v>8.9052913571859959E-4</v>
      </c>
      <c r="J19" s="113">
        <v>9.9826194064617044E-3</v>
      </c>
      <c r="K19" s="113">
        <v>6.6132125974726142E-3</v>
      </c>
      <c r="L19" s="113">
        <v>1.0173542307443668E-3</v>
      </c>
      <c r="M19" s="113">
        <v>2.3000177434675025E-3</v>
      </c>
      <c r="N19" s="113">
        <v>5.2034834777221093E-5</v>
      </c>
      <c r="O19" s="177">
        <f t="shared" si="0"/>
        <v>2.2591726552468838E-2</v>
      </c>
      <c r="P19" s="177">
        <f t="shared" si="1"/>
        <v>7.6305668282169812E-3</v>
      </c>
      <c r="Q19" s="177">
        <f t="shared" si="2"/>
        <v>3.2425817139633234E-3</v>
      </c>
    </row>
    <row r="20" spans="1:17" x14ac:dyDescent="0.2">
      <c r="A20" s="178">
        <v>38018</v>
      </c>
      <c r="B20" s="179">
        <v>-4.3219694082600138E-2</v>
      </c>
      <c r="C20" s="179">
        <v>-7.6481092567356357E-2</v>
      </c>
      <c r="D20" s="179">
        <v>3.3261398484756191E-2</v>
      </c>
      <c r="E20" s="179">
        <v>2.2882268978072943E-2</v>
      </c>
      <c r="F20" s="179">
        <v>3.9052448944991311E-2</v>
      </c>
      <c r="G20" s="179">
        <v>-1.2588324085030926E-4</v>
      </c>
      <c r="H20" s="179">
        <v>-1.6351098242400459E-2</v>
      </c>
      <c r="I20" s="179">
        <v>3.0680151633239654E-4</v>
      </c>
      <c r="J20" s="179">
        <v>1.0379129506683247E-2</v>
      </c>
      <c r="K20" s="179">
        <v>6.5343370402854758E-3</v>
      </c>
      <c r="L20" s="179">
        <v>1.0324683192139343E-3</v>
      </c>
      <c r="M20" s="179">
        <v>2.7290060049740277E-3</v>
      </c>
      <c r="N20" s="179">
        <v>8.3318142209808983E-5</v>
      </c>
      <c r="O20" s="180">
        <f t="shared" si="0"/>
        <v>2.257546746174054E-2</v>
      </c>
      <c r="P20" s="180">
        <f t="shared" si="1"/>
        <v>7.5668053594994105E-3</v>
      </c>
      <c r="Q20" s="180">
        <f t="shared" si="2"/>
        <v>3.1191256635162328E-3</v>
      </c>
    </row>
    <row r="21" spans="1:17" x14ac:dyDescent="0.2">
      <c r="A21" s="176">
        <v>38047</v>
      </c>
      <c r="B21" s="113">
        <v>-4.0023327891361517E-2</v>
      </c>
      <c r="C21" s="113">
        <v>-7.4278581174987632E-2</v>
      </c>
      <c r="D21" s="113">
        <v>3.4255253283626087E-2</v>
      </c>
      <c r="E21" s="113">
        <v>2.386545010506334E-2</v>
      </c>
      <c r="F21" s="113">
        <v>4.0024459298996007E-2</v>
      </c>
      <c r="G21" s="113">
        <v>-1.1461414171414474E-4</v>
      </c>
      <c r="H21" s="113">
        <v>-1.6151792975105408E-2</v>
      </c>
      <c r="I21" s="113">
        <v>1.0739792288688376E-4</v>
      </c>
      <c r="J21" s="113">
        <v>1.0389803178562749E-2</v>
      </c>
      <c r="K21" s="113">
        <v>6.7793406471691395E-3</v>
      </c>
      <c r="L21" s="113">
        <v>9.7217715310964385E-4</v>
      </c>
      <c r="M21" s="113">
        <v>2.5797444685464761E-3</v>
      </c>
      <c r="N21" s="113">
        <v>5.8540909737489773E-5</v>
      </c>
      <c r="O21" s="177">
        <f t="shared" si="0"/>
        <v>2.3758052182176453E-2</v>
      </c>
      <c r="P21" s="177">
        <f t="shared" si="1"/>
        <v>7.7515178002787836E-3</v>
      </c>
      <c r="Q21" s="177">
        <f t="shared" si="2"/>
        <v>2.7456833011708496E-3</v>
      </c>
    </row>
    <row r="22" spans="1:17" x14ac:dyDescent="0.2">
      <c r="A22" s="178">
        <v>38078</v>
      </c>
      <c r="B22" s="179">
        <v>-4.2960941467033019E-2</v>
      </c>
      <c r="C22" s="179">
        <v>-7.5843482602584514E-2</v>
      </c>
      <c r="D22" s="179">
        <v>3.288254113555146E-2</v>
      </c>
      <c r="E22" s="179">
        <v>2.2514349369798747E-2</v>
      </c>
      <c r="F22" s="179">
        <v>3.8422292277354393E-2</v>
      </c>
      <c r="G22" s="179">
        <v>-1.0490593731993296E-4</v>
      </c>
      <c r="H22" s="179">
        <v>-1.6310287623182554E-2</v>
      </c>
      <c r="I22" s="179">
        <v>5.0725065294683906E-4</v>
      </c>
      <c r="J22" s="179">
        <v>1.0368191765752715E-2</v>
      </c>
      <c r="K22" s="179">
        <v>6.9767591503041067E-3</v>
      </c>
      <c r="L22" s="179">
        <v>1.0860557049608265E-3</v>
      </c>
      <c r="M22" s="179">
        <v>2.2708578473888178E-3</v>
      </c>
      <c r="N22" s="179">
        <v>3.4519063098962232E-5</v>
      </c>
      <c r="O22" s="180">
        <f t="shared" si="0"/>
        <v>2.2007098716851907E-2</v>
      </c>
      <c r="P22" s="180">
        <f t="shared" si="1"/>
        <v>8.0628148552649333E-3</v>
      </c>
      <c r="Q22" s="180">
        <f t="shared" si="2"/>
        <v>2.8126275634346191E-3</v>
      </c>
    </row>
    <row r="23" spans="1:17" x14ac:dyDescent="0.2">
      <c r="A23" s="176">
        <v>38108</v>
      </c>
      <c r="B23" s="113">
        <v>-4.0153258459777727E-2</v>
      </c>
      <c r="C23" s="113">
        <v>-7.3499307367672032E-2</v>
      </c>
      <c r="D23" s="113">
        <v>3.3346048907894305E-2</v>
      </c>
      <c r="E23" s="113">
        <v>2.3238664814032233E-2</v>
      </c>
      <c r="F23" s="113">
        <v>3.8921708091840389E-2</v>
      </c>
      <c r="G23" s="113">
        <v>-1.0389964597548918E-4</v>
      </c>
      <c r="H23" s="113">
        <v>-1.6315021653547961E-2</v>
      </c>
      <c r="I23" s="113">
        <v>7.3587802171529539E-4</v>
      </c>
      <c r="J23" s="113">
        <v>1.0107384093862068E-2</v>
      </c>
      <c r="K23" s="113">
        <v>6.8925160257882626E-3</v>
      </c>
      <c r="L23" s="113">
        <v>1.1212491962717789E-3</v>
      </c>
      <c r="M23" s="113">
        <v>2.0496585166231373E-3</v>
      </c>
      <c r="N23" s="113">
        <v>4.3960355178889005E-5</v>
      </c>
      <c r="O23" s="177">
        <f t="shared" si="0"/>
        <v>2.2502786792316942E-2</v>
      </c>
      <c r="P23" s="177">
        <f t="shared" si="1"/>
        <v>8.0137652220600413E-3</v>
      </c>
      <c r="Q23" s="177">
        <f t="shared" si="2"/>
        <v>2.8294968935173217E-3</v>
      </c>
    </row>
    <row r="24" spans="1:17" x14ac:dyDescent="0.2">
      <c r="A24" s="178">
        <v>38139</v>
      </c>
      <c r="B24" s="179">
        <v>-3.6962628715319551E-2</v>
      </c>
      <c r="C24" s="179">
        <v>-7.2903667867623992E-2</v>
      </c>
      <c r="D24" s="179">
        <v>3.594103915230442E-2</v>
      </c>
      <c r="E24" s="179">
        <v>2.5772084577026722E-2</v>
      </c>
      <c r="F24" s="179">
        <v>4.0871259309832861E-2</v>
      </c>
      <c r="G24" s="179">
        <v>-1.1845873109895436E-4</v>
      </c>
      <c r="H24" s="179">
        <v>-1.6152290829910231E-2</v>
      </c>
      <c r="I24" s="179">
        <v>1.171574828203052E-3</v>
      </c>
      <c r="J24" s="179">
        <v>1.0168954575277693E-2</v>
      </c>
      <c r="K24" s="179">
        <v>7.1546745927155162E-3</v>
      </c>
      <c r="L24" s="179">
        <v>1.0371293225281365E-3</v>
      </c>
      <c r="M24" s="179">
        <v>1.9348001870934182E-3</v>
      </c>
      <c r="N24" s="179">
        <v>4.2350472940624169E-5</v>
      </c>
      <c r="O24" s="180">
        <f t="shared" si="0"/>
        <v>2.4600509748823676E-2</v>
      </c>
      <c r="P24" s="180">
        <f t="shared" si="1"/>
        <v>8.1918039152436527E-3</v>
      </c>
      <c r="Q24" s="180">
        <f t="shared" si="2"/>
        <v>3.1487254882370946E-3</v>
      </c>
    </row>
    <row r="25" spans="1:17" x14ac:dyDescent="0.2">
      <c r="A25" s="176">
        <v>38169</v>
      </c>
      <c r="B25" s="113">
        <v>-3.331998265332474E-2</v>
      </c>
      <c r="C25" s="113">
        <v>-6.9340034997196778E-2</v>
      </c>
      <c r="D25" s="113">
        <v>3.6020052343872039E-2</v>
      </c>
      <c r="E25" s="113">
        <v>2.5587389804070028E-2</v>
      </c>
      <c r="F25" s="113">
        <v>4.0662080088317634E-2</v>
      </c>
      <c r="G25" s="113">
        <v>-1.1065926619141923E-4</v>
      </c>
      <c r="H25" s="113">
        <v>-1.5899082406393289E-2</v>
      </c>
      <c r="I25" s="113">
        <v>9.3505138833710629E-4</v>
      </c>
      <c r="J25" s="113">
        <v>1.0432662539802011E-2</v>
      </c>
      <c r="K25" s="113">
        <v>7.7347229171585551E-3</v>
      </c>
      <c r="L25" s="113">
        <v>1.1051182400496878E-3</v>
      </c>
      <c r="M25" s="113">
        <v>1.5630733904528934E-3</v>
      </c>
      <c r="N25" s="113">
        <v>2.9747992140874754E-5</v>
      </c>
      <c r="O25" s="177">
        <f t="shared" si="0"/>
        <v>2.4652338415732923E-2</v>
      </c>
      <c r="P25" s="177">
        <f t="shared" si="1"/>
        <v>8.8398411572082423E-3</v>
      </c>
      <c r="Q25" s="177">
        <f t="shared" si="2"/>
        <v>2.5278727709308743E-3</v>
      </c>
    </row>
    <row r="26" spans="1:17" x14ac:dyDescent="0.2">
      <c r="A26" s="178">
        <v>38200</v>
      </c>
      <c r="B26" s="179">
        <v>-3.1023988739509196E-2</v>
      </c>
      <c r="C26" s="179">
        <v>-6.7807365693335356E-2</v>
      </c>
      <c r="D26" s="179">
        <v>3.6783376953826122E-2</v>
      </c>
      <c r="E26" s="179">
        <v>2.6084258407898693E-2</v>
      </c>
      <c r="F26" s="179">
        <v>4.0779448674175531E-2</v>
      </c>
      <c r="G26" s="179">
        <v>-1.1457171412715445E-4</v>
      </c>
      <c r="H26" s="179">
        <v>-1.5711713781812013E-2</v>
      </c>
      <c r="I26" s="179">
        <v>1.1310952296623394E-3</v>
      </c>
      <c r="J26" s="179">
        <v>1.0699118545927432E-2</v>
      </c>
      <c r="K26" s="179">
        <v>8.0347853120622276E-3</v>
      </c>
      <c r="L26" s="179">
        <v>9.748303672172825E-4</v>
      </c>
      <c r="M26" s="179">
        <v>1.6516190705091582E-3</v>
      </c>
      <c r="N26" s="179">
        <v>3.7883796138762788E-5</v>
      </c>
      <c r="O26" s="180">
        <f t="shared" si="0"/>
        <v>2.4953163178236364E-2</v>
      </c>
      <c r="P26" s="180">
        <f t="shared" si="1"/>
        <v>9.0096156792795097E-3</v>
      </c>
      <c r="Q26" s="180">
        <f t="shared" si="2"/>
        <v>2.8205980963102602E-3</v>
      </c>
    </row>
    <row r="27" spans="1:17" x14ac:dyDescent="0.2">
      <c r="A27" s="176">
        <v>38231</v>
      </c>
      <c r="B27" s="113">
        <v>-3.0532374080672029E-2</v>
      </c>
      <c r="C27" s="113">
        <v>-6.7020153601504054E-2</v>
      </c>
      <c r="D27" s="113">
        <v>3.6487779520832028E-2</v>
      </c>
      <c r="E27" s="113">
        <v>2.5467053265323381E-2</v>
      </c>
      <c r="F27" s="113">
        <v>4.0594899513162572E-2</v>
      </c>
      <c r="G27" s="113">
        <v>-8.8139442711976065E-5</v>
      </c>
      <c r="H27" s="113">
        <v>-1.5754870692243718E-2</v>
      </c>
      <c r="I27" s="113">
        <v>7.151638871165072E-4</v>
      </c>
      <c r="J27" s="113">
        <v>1.1020726255508642E-2</v>
      </c>
      <c r="K27" s="113">
        <v>8.2278763045520176E-3</v>
      </c>
      <c r="L27" s="113">
        <v>1.028417309294416E-3</v>
      </c>
      <c r="M27" s="113">
        <v>1.7303299473903971E-3</v>
      </c>
      <c r="N27" s="113">
        <v>3.4102694271810235E-5</v>
      </c>
      <c r="O27" s="177">
        <f t="shared" si="0"/>
        <v>2.4751889378206875E-2</v>
      </c>
      <c r="P27" s="177">
        <f t="shared" si="1"/>
        <v>9.2562936138464343E-3</v>
      </c>
      <c r="Q27" s="177">
        <f t="shared" si="2"/>
        <v>2.479596528778715E-3</v>
      </c>
    </row>
    <row r="28" spans="1:17" x14ac:dyDescent="0.2">
      <c r="A28" s="178">
        <v>38261</v>
      </c>
      <c r="B28" s="179">
        <v>-3.1039098038577483E-2</v>
      </c>
      <c r="C28" s="179">
        <v>-6.7316449128283565E-2</v>
      </c>
      <c r="D28" s="179">
        <v>3.6277351089706089E-2</v>
      </c>
      <c r="E28" s="179">
        <v>2.5554300828418159E-2</v>
      </c>
      <c r="F28" s="179">
        <v>4.0978440322109566E-2</v>
      </c>
      <c r="G28" s="179">
        <v>-9.0935149170084755E-5</v>
      </c>
      <c r="H28" s="179">
        <v>-1.5916539917961547E-2</v>
      </c>
      <c r="I28" s="179">
        <v>5.8333557344022048E-4</v>
      </c>
      <c r="J28" s="179">
        <v>1.0723050261287937E-2</v>
      </c>
      <c r="K28" s="179">
        <v>8.252881559818865E-3</v>
      </c>
      <c r="L28" s="179">
        <v>9.7739973339830357E-4</v>
      </c>
      <c r="M28" s="179">
        <v>1.4503587738049994E-3</v>
      </c>
      <c r="N28" s="179">
        <v>4.241019426576669E-5</v>
      </c>
      <c r="O28" s="180">
        <f t="shared" si="0"/>
        <v>2.4970965254977932E-2</v>
      </c>
      <c r="P28" s="180">
        <f t="shared" si="1"/>
        <v>9.2302812932171692E-3</v>
      </c>
      <c r="Q28" s="180">
        <f t="shared" si="2"/>
        <v>2.0761045415109867E-3</v>
      </c>
    </row>
    <row r="29" spans="1:17" x14ac:dyDescent="0.2">
      <c r="A29" s="176">
        <v>38292</v>
      </c>
      <c r="B29" s="113">
        <v>-3.0037463460436131E-2</v>
      </c>
      <c r="C29" s="113">
        <v>-6.5142958278229815E-2</v>
      </c>
      <c r="D29" s="113">
        <v>3.5105494817793695E-2</v>
      </c>
      <c r="E29" s="113">
        <v>2.47912034598258E-2</v>
      </c>
      <c r="F29" s="113">
        <v>4.0243250649943656E-2</v>
      </c>
      <c r="G29" s="113">
        <v>-8.9392180807397822E-5</v>
      </c>
      <c r="H29" s="113">
        <v>-1.5331428403709539E-2</v>
      </c>
      <c r="I29" s="113">
        <v>-3.1226605600915961E-5</v>
      </c>
      <c r="J29" s="113">
        <v>1.0314291357967895E-2</v>
      </c>
      <c r="K29" s="113">
        <v>8.1792944150854904E-3</v>
      </c>
      <c r="L29" s="113">
        <v>7.5176944234737575E-4</v>
      </c>
      <c r="M29" s="113">
        <v>1.3472650473275506E-3</v>
      </c>
      <c r="N29" s="113">
        <v>3.5962453207478347E-5</v>
      </c>
      <c r="O29" s="177">
        <f t="shared" si="0"/>
        <v>2.4822430065426719E-2</v>
      </c>
      <c r="P29" s="177">
        <f t="shared" si="1"/>
        <v>8.9310638574328655E-3</v>
      </c>
      <c r="Q29" s="177">
        <f t="shared" si="2"/>
        <v>1.352000894934113E-3</v>
      </c>
    </row>
    <row r="30" spans="1:17" x14ac:dyDescent="0.2">
      <c r="A30" s="178">
        <v>38322</v>
      </c>
      <c r="B30" s="179">
        <v>-2.8760489172793703E-2</v>
      </c>
      <c r="C30" s="179">
        <v>-6.5648954307781393E-2</v>
      </c>
      <c r="D30" s="179">
        <v>3.6888465134987718E-2</v>
      </c>
      <c r="E30" s="179">
        <v>2.6780198038100479E-2</v>
      </c>
      <c r="F30" s="179">
        <v>4.326749609285805E-2</v>
      </c>
      <c r="G30" s="179">
        <v>-1.7184947280210542E-4</v>
      </c>
      <c r="H30" s="179">
        <v>-1.6337812320845514E-2</v>
      </c>
      <c r="I30" s="179">
        <v>2.2363738890040586E-5</v>
      </c>
      <c r="J30" s="179">
        <v>1.010826709688724E-2</v>
      </c>
      <c r="K30" s="179">
        <v>8.2033370093698502E-3</v>
      </c>
      <c r="L30" s="179">
        <v>7.2614368717946649E-4</v>
      </c>
      <c r="M30" s="179">
        <v>1.1469645029162322E-3</v>
      </c>
      <c r="N30" s="179">
        <v>3.1821897421689592E-5</v>
      </c>
      <c r="O30" s="180">
        <f t="shared" si="0"/>
        <v>2.6757834299210432E-2</v>
      </c>
      <c r="P30" s="180">
        <f t="shared" si="1"/>
        <v>8.9294806965493165E-3</v>
      </c>
      <c r="Q30" s="180">
        <f t="shared" si="2"/>
        <v>1.2011501392279623E-3</v>
      </c>
    </row>
    <row r="31" spans="1:17" x14ac:dyDescent="0.2">
      <c r="A31" s="176">
        <v>38353</v>
      </c>
      <c r="B31" s="113">
        <v>-2.7774896645985002E-2</v>
      </c>
      <c r="C31" s="113">
        <v>-6.5602504377577461E-2</v>
      </c>
      <c r="D31" s="113">
        <v>3.7827607731592473E-2</v>
      </c>
      <c r="E31" s="113">
        <v>2.6792083577609663E-2</v>
      </c>
      <c r="F31" s="113">
        <v>4.3249538919590436E-2</v>
      </c>
      <c r="G31" s="113">
        <v>-1.7703287770027903E-4</v>
      </c>
      <c r="H31" s="113">
        <v>-1.5899556832979524E-2</v>
      </c>
      <c r="I31" s="113">
        <v>-3.8086563130096949E-4</v>
      </c>
      <c r="J31" s="113">
        <v>1.1035524153982807E-2</v>
      </c>
      <c r="K31" s="113">
        <v>8.42288844532889E-3</v>
      </c>
      <c r="L31" s="113">
        <v>1.1807673619744945E-3</v>
      </c>
      <c r="M31" s="113">
        <v>1.3939616646479649E-3</v>
      </c>
      <c r="N31" s="113">
        <v>3.7906682031457989E-5</v>
      </c>
      <c r="O31" s="177">
        <f t="shared" si="0"/>
        <v>2.717294920891063E-2</v>
      </c>
      <c r="P31" s="177">
        <f t="shared" si="1"/>
        <v>9.6036558073033847E-3</v>
      </c>
      <c r="Q31" s="177">
        <f t="shared" si="2"/>
        <v>1.0510027153784536E-3</v>
      </c>
    </row>
    <row r="32" spans="1:17" x14ac:dyDescent="0.2">
      <c r="A32" s="178">
        <v>38384</v>
      </c>
      <c r="B32" s="179">
        <v>-2.9330826444370225E-2</v>
      </c>
      <c r="C32" s="179">
        <v>-6.5766381800489895E-2</v>
      </c>
      <c r="D32" s="179">
        <v>3.6435555356119698E-2</v>
      </c>
      <c r="E32" s="179">
        <v>2.5238669439153556E-2</v>
      </c>
      <c r="F32" s="179">
        <v>4.237913857445004E-2</v>
      </c>
      <c r="G32" s="179">
        <v>-1.3811995623494146E-4</v>
      </c>
      <c r="H32" s="179">
        <v>-1.6670335764707486E-2</v>
      </c>
      <c r="I32" s="179">
        <v>-3.3201341435404449E-4</v>
      </c>
      <c r="J32" s="179">
        <v>1.1196885916966139E-2</v>
      </c>
      <c r="K32" s="179">
        <v>8.3759830403613636E-3</v>
      </c>
      <c r="L32" s="179">
        <v>1.5241610964213525E-3</v>
      </c>
      <c r="M32" s="179">
        <v>1.2839522064500017E-3</v>
      </c>
      <c r="N32" s="179">
        <v>1.2789573733424036E-5</v>
      </c>
      <c r="O32" s="180">
        <f t="shared" si="0"/>
        <v>2.5570682853507609E-2</v>
      </c>
      <c r="P32" s="180">
        <f t="shared" si="1"/>
        <v>9.9001441367827167E-3</v>
      </c>
      <c r="Q32" s="180">
        <f t="shared" si="2"/>
        <v>9.6472836582938131E-4</v>
      </c>
    </row>
    <row r="33" spans="1:17" x14ac:dyDescent="0.2">
      <c r="A33" s="176">
        <v>38412</v>
      </c>
      <c r="B33" s="113">
        <v>-2.9777456722417845E-2</v>
      </c>
      <c r="C33" s="113">
        <v>-6.7039636614375939E-2</v>
      </c>
      <c r="D33" s="113">
        <v>3.7262179891958104E-2</v>
      </c>
      <c r="E33" s="113">
        <v>2.6165881279051718E-2</v>
      </c>
      <c r="F33" s="113">
        <v>4.3048906373096732E-2</v>
      </c>
      <c r="G33" s="113">
        <v>-1.4961178802328604E-4</v>
      </c>
      <c r="H33" s="113">
        <v>-1.6941146469514244E-2</v>
      </c>
      <c r="I33" s="113">
        <v>2.0773316349253211E-4</v>
      </c>
      <c r="J33" s="113">
        <v>1.1096298612906379E-2</v>
      </c>
      <c r="K33" s="113">
        <v>8.4745328703831699E-3</v>
      </c>
      <c r="L33" s="113">
        <v>1.538452788775077E-3</v>
      </c>
      <c r="M33" s="113">
        <v>1.0541474334802251E-3</v>
      </c>
      <c r="N33" s="113">
        <v>2.916552026790749E-5</v>
      </c>
      <c r="O33" s="177">
        <f t="shared" si="0"/>
        <v>2.5958148115559201E-2</v>
      </c>
      <c r="P33" s="177">
        <f t="shared" si="1"/>
        <v>1.0012985659158247E-2</v>
      </c>
      <c r="Q33" s="177">
        <f t="shared" si="2"/>
        <v>1.2910461172406648E-3</v>
      </c>
    </row>
    <row r="34" spans="1:17" x14ac:dyDescent="0.2">
      <c r="A34" s="178">
        <v>38443</v>
      </c>
      <c r="B34" s="179">
        <v>-2.7392435941808079E-2</v>
      </c>
      <c r="C34" s="179">
        <v>-6.8145705409987267E-2</v>
      </c>
      <c r="D34" s="179">
        <v>4.0753269468179212E-2</v>
      </c>
      <c r="E34" s="179">
        <v>2.9463870653499334E-2</v>
      </c>
      <c r="F34" s="179">
        <v>4.590263077438874E-2</v>
      </c>
      <c r="G34" s="179">
        <v>-1.482715664022793E-4</v>
      </c>
      <c r="H34" s="179">
        <v>-1.6735708466443792E-2</v>
      </c>
      <c r="I34" s="179">
        <v>4.452199119566691E-4</v>
      </c>
      <c r="J34" s="179">
        <v>1.1289398814679878E-2</v>
      </c>
      <c r="K34" s="179">
        <v>8.377305258506558E-3</v>
      </c>
      <c r="L34" s="179">
        <v>1.5181228668942981E-3</v>
      </c>
      <c r="M34" s="179">
        <v>1.3551651262444172E-3</v>
      </c>
      <c r="N34" s="179">
        <v>3.8805563034605415E-5</v>
      </c>
      <c r="O34" s="180">
        <f t="shared" si="0"/>
        <v>2.9018650741542671E-2</v>
      </c>
      <c r="P34" s="180">
        <f t="shared" si="1"/>
        <v>9.8954281254008559E-3</v>
      </c>
      <c r="Q34" s="180">
        <f t="shared" si="2"/>
        <v>1.8391906012356915E-3</v>
      </c>
    </row>
    <row r="35" spans="1:17" x14ac:dyDescent="0.2">
      <c r="A35" s="176">
        <v>38473</v>
      </c>
      <c r="B35" s="113">
        <v>-2.8862457212563978E-2</v>
      </c>
      <c r="C35" s="113">
        <v>-6.8931660529301789E-2</v>
      </c>
      <c r="D35" s="113">
        <v>4.0069203316737835E-2</v>
      </c>
      <c r="E35" s="113">
        <v>2.8204308845932068E-2</v>
      </c>
      <c r="F35" s="113">
        <v>4.4379571715302518E-2</v>
      </c>
      <c r="G35" s="113">
        <v>-1.4244409347926757E-4</v>
      </c>
      <c r="H35" s="113">
        <v>-1.668636149506467E-2</v>
      </c>
      <c r="I35" s="113">
        <v>6.5354271917348944E-4</v>
      </c>
      <c r="J35" s="113">
        <v>1.1864894470805768E-2</v>
      </c>
      <c r="K35" s="113">
        <v>8.6700887877459252E-3</v>
      </c>
      <c r="L35" s="113">
        <v>1.5625673670549528E-3</v>
      </c>
      <c r="M35" s="113">
        <v>1.5985683884642686E-3</v>
      </c>
      <c r="N35" s="113">
        <v>3.3669927540621978E-5</v>
      </c>
      <c r="O35" s="177">
        <f t="shared" si="0"/>
        <v>2.7550766126758584E-2</v>
      </c>
      <c r="P35" s="177">
        <f t="shared" si="1"/>
        <v>1.0232656154800878E-2</v>
      </c>
      <c r="Q35" s="177">
        <f t="shared" si="2"/>
        <v>2.2857810351783804E-3</v>
      </c>
    </row>
    <row r="36" spans="1:17" x14ac:dyDescent="0.2">
      <c r="A36" s="178">
        <v>38504</v>
      </c>
      <c r="B36" s="179">
        <v>-3.1033634752289093E-2</v>
      </c>
      <c r="C36" s="179">
        <v>-7.097747357898726E-2</v>
      </c>
      <c r="D36" s="179">
        <v>3.9943838826698184E-2</v>
      </c>
      <c r="E36" s="179">
        <v>2.844324141003857E-2</v>
      </c>
      <c r="F36" s="179">
        <v>4.4890968971389424E-2</v>
      </c>
      <c r="G36" s="179">
        <v>-1.0939021444546262E-4</v>
      </c>
      <c r="H36" s="179">
        <v>-1.7096390391853775E-2</v>
      </c>
      <c r="I36" s="179">
        <v>7.5805304494838449E-4</v>
      </c>
      <c r="J36" s="179">
        <v>1.1500597416659613E-2</v>
      </c>
      <c r="K36" s="179">
        <v>8.551694457767451E-3</v>
      </c>
      <c r="L36" s="179">
        <v>1.6126895836847753E-3</v>
      </c>
      <c r="M36" s="179">
        <v>1.3001655570420586E-3</v>
      </c>
      <c r="N36" s="179">
        <v>3.6047818165328654E-5</v>
      </c>
      <c r="O36" s="180">
        <f t="shared" si="0"/>
        <v>2.7685188365090187E-2</v>
      </c>
      <c r="P36" s="180">
        <f t="shared" si="1"/>
        <v>1.0164384041452226E-2</v>
      </c>
      <c r="Q36" s="180">
        <f t="shared" si="2"/>
        <v>2.0942664201557717E-3</v>
      </c>
    </row>
    <row r="37" spans="1:17" x14ac:dyDescent="0.2">
      <c r="A37" s="176">
        <v>38534</v>
      </c>
      <c r="B37" s="113">
        <v>-3.1339322753411489E-2</v>
      </c>
      <c r="C37" s="113">
        <v>-7.1525059687930201E-2</v>
      </c>
      <c r="D37" s="113">
        <v>4.018573693451874E-2</v>
      </c>
      <c r="E37" s="113">
        <v>2.8670283967468287E-2</v>
      </c>
      <c r="F37" s="113">
        <v>4.5693763473643338E-2</v>
      </c>
      <c r="G37" s="113">
        <v>-1.0664827294854532E-4</v>
      </c>
      <c r="H37" s="113">
        <v>-1.7317071460758494E-2</v>
      </c>
      <c r="I37" s="113">
        <v>4.0024022753198599E-4</v>
      </c>
      <c r="J37" s="113">
        <v>1.1515452967050444E-2</v>
      </c>
      <c r="K37" s="113">
        <v>8.3948290606364034E-3</v>
      </c>
      <c r="L37" s="113">
        <v>1.6224703197754828E-3</v>
      </c>
      <c r="M37" s="113">
        <v>1.4526585254583024E-3</v>
      </c>
      <c r="N37" s="113">
        <v>4.5495061180256571E-5</v>
      </c>
      <c r="O37" s="177">
        <f t="shared" si="0"/>
        <v>2.8270043739936298E-2</v>
      </c>
      <c r="P37" s="177">
        <f t="shared" si="1"/>
        <v>1.0017299380411886E-2</v>
      </c>
      <c r="Q37" s="177">
        <f t="shared" si="2"/>
        <v>1.898393814170545E-3</v>
      </c>
    </row>
    <row r="38" spans="1:17" x14ac:dyDescent="0.2">
      <c r="A38" s="178">
        <v>38565</v>
      </c>
      <c r="B38" s="179">
        <v>-3.1417533485840476E-2</v>
      </c>
      <c r="C38" s="179">
        <v>-7.1646843533734073E-2</v>
      </c>
      <c r="D38" s="179">
        <v>4.0229310047893596E-2</v>
      </c>
      <c r="E38" s="179">
        <v>2.852643879863527E-2</v>
      </c>
      <c r="F38" s="179">
        <v>4.5761193283740065E-2</v>
      </c>
      <c r="G38" s="179">
        <v>-1.9491160933968267E-4</v>
      </c>
      <c r="H38" s="179">
        <v>-1.7185846462088351E-2</v>
      </c>
      <c r="I38" s="179">
        <v>1.460035863232361E-4</v>
      </c>
      <c r="J38" s="179">
        <v>1.1702871249258331E-2</v>
      </c>
      <c r="K38" s="179">
        <v>8.6517081847552017E-3</v>
      </c>
      <c r="L38" s="179">
        <v>1.6386737041581064E-3</v>
      </c>
      <c r="M38" s="179">
        <v>1.3716177544870836E-3</v>
      </c>
      <c r="N38" s="179">
        <v>4.0871605857940743E-5</v>
      </c>
      <c r="O38" s="180">
        <f t="shared" si="0"/>
        <v>2.8380435212312032E-2</v>
      </c>
      <c r="P38" s="180">
        <f t="shared" si="1"/>
        <v>1.0290381888913309E-2</v>
      </c>
      <c r="Q38" s="180">
        <f t="shared" si="2"/>
        <v>1.5584929466682604E-3</v>
      </c>
    </row>
    <row r="39" spans="1:17" x14ac:dyDescent="0.2">
      <c r="A39" s="176">
        <v>38596</v>
      </c>
      <c r="B39" s="113">
        <v>-3.3069695308203334E-2</v>
      </c>
      <c r="C39" s="113">
        <v>-7.2439410782610097E-2</v>
      </c>
      <c r="D39" s="113">
        <v>3.9369715474406777E-2</v>
      </c>
      <c r="E39" s="113">
        <v>2.7874104794629352E-2</v>
      </c>
      <c r="F39" s="113">
        <v>4.487723542354824E-2</v>
      </c>
      <c r="G39" s="113">
        <v>-1.9334341310514258E-4</v>
      </c>
      <c r="H39" s="113">
        <v>-1.7084454830789599E-2</v>
      </c>
      <c r="I39" s="113">
        <v>2.7466761497584773E-4</v>
      </c>
      <c r="J39" s="113">
        <v>1.1495610679777425E-2</v>
      </c>
      <c r="K39" s="113">
        <v>8.5399018610261505E-3</v>
      </c>
      <c r="L39" s="113">
        <v>1.5727157773569834E-3</v>
      </c>
      <c r="M39" s="113">
        <v>1.3581583913687917E-3</v>
      </c>
      <c r="N39" s="113">
        <v>2.4834650025499332E-5</v>
      </c>
      <c r="O39" s="177">
        <f t="shared" si="0"/>
        <v>2.7599437179653494E-2</v>
      </c>
      <c r="P39" s="177">
        <f t="shared" si="1"/>
        <v>1.0112617638383134E-2</v>
      </c>
      <c r="Q39" s="177">
        <f t="shared" si="2"/>
        <v>1.6576606563701388E-3</v>
      </c>
    </row>
    <row r="40" spans="1:17" x14ac:dyDescent="0.2">
      <c r="A40" s="178">
        <v>38626</v>
      </c>
      <c r="B40" s="179">
        <v>-3.315583204181502E-2</v>
      </c>
      <c r="C40" s="179">
        <v>-7.2856181876748374E-2</v>
      </c>
      <c r="D40" s="179">
        <v>3.9700349834933361E-2</v>
      </c>
      <c r="E40" s="179">
        <v>2.785127462774848E-2</v>
      </c>
      <c r="F40" s="179">
        <v>4.5138748326382656E-2</v>
      </c>
      <c r="G40" s="179">
        <v>-1.9434741407573094E-4</v>
      </c>
      <c r="H40" s="179">
        <v>-1.7208001707384308E-2</v>
      </c>
      <c r="I40" s="179">
        <v>1.1487542282586625E-4</v>
      </c>
      <c r="J40" s="179">
        <v>1.1849075207184877E-2</v>
      </c>
      <c r="K40" s="179">
        <v>8.5448381018182664E-3</v>
      </c>
      <c r="L40" s="179">
        <v>1.6841827870405618E-3</v>
      </c>
      <c r="M40" s="179">
        <v>1.5843545207565495E-3</v>
      </c>
      <c r="N40" s="179">
        <v>3.5699797569501733E-5</v>
      </c>
      <c r="O40" s="180">
        <f t="shared" si="0"/>
        <v>2.7736399204922619E-2</v>
      </c>
      <c r="P40" s="180">
        <f t="shared" si="1"/>
        <v>1.0229020888858829E-2</v>
      </c>
      <c r="Q40" s="180">
        <f t="shared" si="2"/>
        <v>1.7349297411519175E-3</v>
      </c>
    </row>
    <row r="41" spans="1:17" x14ac:dyDescent="0.2">
      <c r="A41" s="176">
        <v>38657</v>
      </c>
      <c r="B41" s="113">
        <v>-3.4471042322105655E-2</v>
      </c>
      <c r="C41" s="113">
        <v>-7.3577698385347889E-2</v>
      </c>
      <c r="D41" s="113">
        <v>3.9106656063242221E-2</v>
      </c>
      <c r="E41" s="113">
        <v>2.7113678037972072E-2</v>
      </c>
      <c r="F41" s="113">
        <v>4.4029196491944589E-2</v>
      </c>
      <c r="G41" s="113">
        <v>-1.8586566143318319E-4</v>
      </c>
      <c r="H41" s="113">
        <v>-1.7328268686444256E-2</v>
      </c>
      <c r="I41" s="113">
        <v>5.9861589390492159E-4</v>
      </c>
      <c r="J41" s="113">
        <v>1.1992978025270147E-2</v>
      </c>
      <c r="K41" s="113">
        <v>8.6360159907251464E-3</v>
      </c>
      <c r="L41" s="113">
        <v>1.7427574314163826E-3</v>
      </c>
      <c r="M41" s="113">
        <v>1.5767452296898334E-3</v>
      </c>
      <c r="N41" s="113">
        <v>3.7459373438784217E-5</v>
      </c>
      <c r="O41" s="177">
        <f t="shared" si="0"/>
        <v>2.6515062144067146E-2</v>
      </c>
      <c r="P41" s="177">
        <f t="shared" si="1"/>
        <v>1.0378773422141529E-2</v>
      </c>
      <c r="Q41" s="177">
        <f t="shared" si="2"/>
        <v>2.2128204970335392E-3</v>
      </c>
    </row>
    <row r="42" spans="1:17" x14ac:dyDescent="0.2">
      <c r="A42" s="178">
        <v>38687</v>
      </c>
      <c r="B42" s="179">
        <v>-3.5385879801715259E-2</v>
      </c>
      <c r="C42" s="179">
        <v>-7.2834741914737197E-2</v>
      </c>
      <c r="D42" s="179">
        <v>3.7448862113021925E-2</v>
      </c>
      <c r="E42" s="179">
        <v>2.6122330014679004E-2</v>
      </c>
      <c r="F42" s="179">
        <v>4.3135524365171513E-2</v>
      </c>
      <c r="G42" s="179">
        <v>-1.4375604983000374E-4</v>
      </c>
      <c r="H42" s="179">
        <v>-1.7311420006962414E-2</v>
      </c>
      <c r="I42" s="179">
        <v>4.4198170629991497E-4</v>
      </c>
      <c r="J42" s="179">
        <v>1.1326532098342919E-2</v>
      </c>
      <c r="K42" s="179">
        <v>7.9215566128673486E-3</v>
      </c>
      <c r="L42" s="179">
        <v>1.9021615862238044E-3</v>
      </c>
      <c r="M42" s="179">
        <v>1.4556971549586845E-3</v>
      </c>
      <c r="N42" s="179">
        <v>4.7116744293081046E-5</v>
      </c>
      <c r="O42" s="180">
        <f t="shared" si="0"/>
        <v>2.5680348308379095E-2</v>
      </c>
      <c r="P42" s="180">
        <f t="shared" si="1"/>
        <v>9.8237181990911537E-3</v>
      </c>
      <c r="Q42" s="180">
        <f t="shared" si="2"/>
        <v>1.9447956055516804E-3</v>
      </c>
    </row>
    <row r="43" spans="1:17" x14ac:dyDescent="0.2">
      <c r="A43" s="176">
        <v>38718</v>
      </c>
      <c r="B43" s="113">
        <v>-4.0538549403399869E-2</v>
      </c>
      <c r="C43" s="113">
        <v>-7.4709470583549056E-2</v>
      </c>
      <c r="D43" s="113">
        <v>3.4170921180149159E-2</v>
      </c>
      <c r="E43" s="113">
        <v>2.3400955642333826E-2</v>
      </c>
      <c r="F43" s="113">
        <v>4.1423359414120273E-2</v>
      </c>
      <c r="G43" s="113">
        <v>-1.4182454084482089E-4</v>
      </c>
      <c r="H43" s="113">
        <v>-1.8229129825076688E-2</v>
      </c>
      <c r="I43" s="113">
        <v>3.4855059413505543E-4</v>
      </c>
      <c r="J43" s="113">
        <v>1.0769965537815333E-2</v>
      </c>
      <c r="K43" s="113">
        <v>7.8473429100326727E-3</v>
      </c>
      <c r="L43" s="113">
        <v>1.5938234073356809E-3</v>
      </c>
      <c r="M43" s="113">
        <v>1.285979041361776E-3</v>
      </c>
      <c r="N43" s="113">
        <v>4.282017908520468E-5</v>
      </c>
      <c r="O43" s="177">
        <f t="shared" si="0"/>
        <v>2.3052405048198766E-2</v>
      </c>
      <c r="P43" s="177">
        <f t="shared" si="1"/>
        <v>9.4411663173683529E-3</v>
      </c>
      <c r="Q43" s="177">
        <f t="shared" si="2"/>
        <v>1.677349814582036E-3</v>
      </c>
    </row>
    <row r="44" spans="1:17" x14ac:dyDescent="0.2">
      <c r="A44" s="178">
        <v>38749</v>
      </c>
      <c r="B44" s="179">
        <v>-4.1137956152241618E-2</v>
      </c>
      <c r="C44" s="179">
        <v>-7.4873881343936008E-2</v>
      </c>
      <c r="D44" s="179">
        <v>3.3735925191694369E-2</v>
      </c>
      <c r="E44" s="179">
        <v>2.3621740449157217E-2</v>
      </c>
      <c r="F44" s="179">
        <v>4.1001247829091515E-2</v>
      </c>
      <c r="G44" s="179">
        <v>-1.4835526309324001E-4</v>
      </c>
      <c r="H44" s="179">
        <v>-1.7468346609116666E-2</v>
      </c>
      <c r="I44" s="179">
        <v>2.3719449227560109E-4</v>
      </c>
      <c r="J44" s="179">
        <v>1.0114184742537146E-2</v>
      </c>
      <c r="K44" s="179">
        <v>7.5431237516051788E-3</v>
      </c>
      <c r="L44" s="179">
        <v>1.2553693232142977E-3</v>
      </c>
      <c r="M44" s="179">
        <v>1.2766234042370548E-3</v>
      </c>
      <c r="N44" s="179">
        <v>3.9068263480613906E-5</v>
      </c>
      <c r="O44" s="180">
        <f t="shared" si="0"/>
        <v>2.3384545956881612E-2</v>
      </c>
      <c r="P44" s="180">
        <f t="shared" si="1"/>
        <v>8.7984930748194762E-3</v>
      </c>
      <c r="Q44" s="180">
        <f t="shared" si="2"/>
        <v>1.5528861599932698E-3</v>
      </c>
    </row>
    <row r="45" spans="1:17" x14ac:dyDescent="0.2">
      <c r="A45" s="176">
        <v>38777</v>
      </c>
      <c r="B45" s="113">
        <v>-4.11214761957533E-2</v>
      </c>
      <c r="C45" s="113">
        <v>-7.4028727788654991E-2</v>
      </c>
      <c r="D45" s="113">
        <v>3.2907251592901678E-2</v>
      </c>
      <c r="E45" s="113">
        <v>2.2551452948269275E-2</v>
      </c>
      <c r="F45" s="113">
        <v>4.0126900207130542E-2</v>
      </c>
      <c r="G45" s="113">
        <v>-1.3595230897476052E-4</v>
      </c>
      <c r="H45" s="113">
        <v>-1.7476265231571076E-2</v>
      </c>
      <c r="I45" s="113">
        <v>3.6770281684559469E-5</v>
      </c>
      <c r="J45" s="113">
        <v>1.0355798644632404E-2</v>
      </c>
      <c r="K45" s="113">
        <v>7.6488751951876129E-3</v>
      </c>
      <c r="L45" s="113">
        <v>1.2417430017978176E-3</v>
      </c>
      <c r="M45" s="113">
        <v>1.4379483665237648E-3</v>
      </c>
      <c r="N45" s="113">
        <v>2.7232081123208417E-5</v>
      </c>
      <c r="O45" s="177">
        <f t="shared" si="0"/>
        <v>2.2514682666584709E-2</v>
      </c>
      <c r="P45" s="177">
        <f t="shared" si="1"/>
        <v>8.8906181969854309E-3</v>
      </c>
      <c r="Q45" s="177">
        <f t="shared" si="2"/>
        <v>1.5019507293315328E-3</v>
      </c>
    </row>
    <row r="46" spans="1:17" x14ac:dyDescent="0.2">
      <c r="A46" s="178">
        <v>38808</v>
      </c>
      <c r="B46" s="179">
        <v>-4.0269418181744766E-2</v>
      </c>
      <c r="C46" s="179">
        <v>-7.3409917973353597E-2</v>
      </c>
      <c r="D46" s="179">
        <v>3.3140499791608782E-2</v>
      </c>
      <c r="E46" s="179">
        <v>2.2778867694113778E-2</v>
      </c>
      <c r="F46" s="179">
        <v>4.1155398858428498E-2</v>
      </c>
      <c r="G46" s="179">
        <v>-1.4054808880119702E-4</v>
      </c>
      <c r="H46" s="179">
        <v>-1.7681900013987478E-2</v>
      </c>
      <c r="I46" s="179">
        <v>-5.5408306152604254E-4</v>
      </c>
      <c r="J46" s="179">
        <v>1.0361632097495006E-2</v>
      </c>
      <c r="K46" s="179">
        <v>7.6961298259043279E-3</v>
      </c>
      <c r="L46" s="179">
        <v>1.2716400257484963E-3</v>
      </c>
      <c r="M46" s="179">
        <v>1.3697370541949096E-3</v>
      </c>
      <c r="N46" s="179">
        <v>2.4125191647273196E-5</v>
      </c>
      <c r="O46" s="180">
        <f t="shared" si="0"/>
        <v>2.333295075563982E-2</v>
      </c>
      <c r="P46" s="180">
        <f t="shared" si="1"/>
        <v>8.9677698516528251E-3</v>
      </c>
      <c r="Q46" s="180">
        <f t="shared" si="2"/>
        <v>8.3977918431614028E-4</v>
      </c>
    </row>
    <row r="47" spans="1:17" x14ac:dyDescent="0.2">
      <c r="A47" s="176">
        <v>38838</v>
      </c>
      <c r="B47" s="113">
        <v>-3.7156221479731667E-2</v>
      </c>
      <c r="C47" s="113">
        <v>-7.0132988171726945E-2</v>
      </c>
      <c r="D47" s="113">
        <v>3.2976766691995223E-2</v>
      </c>
      <c r="E47" s="113">
        <v>2.300414494678785E-2</v>
      </c>
      <c r="F47" s="113">
        <v>4.1628660287060013E-2</v>
      </c>
      <c r="G47" s="113">
        <v>-1.3694927507909493E-4</v>
      </c>
      <c r="H47" s="113">
        <v>-1.7951735616802241E-2</v>
      </c>
      <c r="I47" s="113">
        <v>-5.3583044839082311E-4</v>
      </c>
      <c r="J47" s="113">
        <v>9.9726217452073707E-3</v>
      </c>
      <c r="K47" s="113">
        <v>7.375107738554194E-3</v>
      </c>
      <c r="L47" s="113">
        <v>1.2356275268069628E-3</v>
      </c>
      <c r="M47" s="113">
        <v>1.3386702481435631E-3</v>
      </c>
      <c r="N47" s="113">
        <v>2.3216231702649596E-5</v>
      </c>
      <c r="O47" s="177">
        <f t="shared" si="0"/>
        <v>2.3539975395178676E-2</v>
      </c>
      <c r="P47" s="177">
        <f t="shared" si="1"/>
        <v>8.6107352653611562E-3</v>
      </c>
      <c r="Q47" s="177">
        <f t="shared" si="2"/>
        <v>8.2605603145538965E-4</v>
      </c>
    </row>
    <row r="48" spans="1:17" x14ac:dyDescent="0.2">
      <c r="A48" s="178">
        <v>38869</v>
      </c>
      <c r="B48" s="179">
        <v>-3.7238344414385956E-2</v>
      </c>
      <c r="C48" s="179">
        <v>-7.045723526581868E-2</v>
      </c>
      <c r="D48" s="179">
        <v>3.3218890851432668E-2</v>
      </c>
      <c r="E48" s="179">
        <v>2.3153245262898241E-2</v>
      </c>
      <c r="F48" s="179">
        <v>4.1708822803510473E-2</v>
      </c>
      <c r="G48" s="179">
        <v>-1.8523830979738155E-4</v>
      </c>
      <c r="H48" s="179">
        <v>-1.7812402169331595E-2</v>
      </c>
      <c r="I48" s="179">
        <v>-5.5793706148324937E-4</v>
      </c>
      <c r="J48" s="179">
        <v>1.0065645588534424E-2</v>
      </c>
      <c r="K48" s="179">
        <v>7.1697836563197007E-3</v>
      </c>
      <c r="L48" s="179">
        <v>1.2719715260351143E-3</v>
      </c>
      <c r="M48" s="179">
        <v>1.5962801427796824E-3</v>
      </c>
      <c r="N48" s="179">
        <v>2.761026339992637E-5</v>
      </c>
      <c r="O48" s="180">
        <f t="shared" si="0"/>
        <v>2.3711182324381498E-2</v>
      </c>
      <c r="P48" s="180">
        <f t="shared" si="1"/>
        <v>8.4417551823548157E-3</v>
      </c>
      <c r="Q48" s="180">
        <f t="shared" si="2"/>
        <v>1.0659533446963595E-3</v>
      </c>
    </row>
    <row r="49" spans="1:17" x14ac:dyDescent="0.2">
      <c r="A49" s="176">
        <v>38899</v>
      </c>
      <c r="B49" s="113">
        <v>-3.8004058155720971E-2</v>
      </c>
      <c r="C49" s="113">
        <v>-7.0370215327855618E-2</v>
      </c>
      <c r="D49" s="113">
        <v>3.2366157172134591E-2</v>
      </c>
      <c r="E49" s="113">
        <v>2.2216526222007899E-2</v>
      </c>
      <c r="F49" s="113">
        <v>4.0564060068189696E-2</v>
      </c>
      <c r="G49" s="113">
        <v>-1.7958444681449238E-4</v>
      </c>
      <c r="H49" s="113">
        <v>-1.7787639487259619E-2</v>
      </c>
      <c r="I49" s="113">
        <v>-3.8030991210768534E-4</v>
      </c>
      <c r="J49" s="113">
        <v>1.0149630950126691E-2</v>
      </c>
      <c r="K49" s="113">
        <v>7.1241615366137842E-3</v>
      </c>
      <c r="L49" s="113">
        <v>1.4338773236953065E-3</v>
      </c>
      <c r="M49" s="113">
        <v>1.5734371844652458E-3</v>
      </c>
      <c r="N49" s="113">
        <v>1.8154905352354798E-5</v>
      </c>
      <c r="O49" s="177">
        <f t="shared" si="0"/>
        <v>2.2596836134115585E-2</v>
      </c>
      <c r="P49" s="177">
        <f t="shared" si="1"/>
        <v>8.55803886030909E-3</v>
      </c>
      <c r="Q49" s="177">
        <f t="shared" si="2"/>
        <v>1.2112821777099153E-3</v>
      </c>
    </row>
    <row r="50" spans="1:17" x14ac:dyDescent="0.2">
      <c r="A50" s="178">
        <v>38930</v>
      </c>
      <c r="B50" s="179">
        <v>-3.711343231438758E-2</v>
      </c>
      <c r="C50" s="179">
        <v>-7.0637144669190563E-2</v>
      </c>
      <c r="D50" s="179">
        <v>3.352371235480292E-2</v>
      </c>
      <c r="E50" s="179">
        <v>2.3138954795406487E-2</v>
      </c>
      <c r="F50" s="179">
        <v>4.1470993883891659E-2</v>
      </c>
      <c r="G50" s="179">
        <v>-9.402124314195469E-5</v>
      </c>
      <c r="H50" s="179">
        <v>-1.782674483687624E-2</v>
      </c>
      <c r="I50" s="179">
        <v>-4.1127300846697959E-4</v>
      </c>
      <c r="J50" s="179">
        <v>1.0384757559396439E-2</v>
      </c>
      <c r="K50" s="179">
        <v>6.4469103971477541E-3</v>
      </c>
      <c r="L50" s="179">
        <v>1.3550780763751267E-3</v>
      </c>
      <c r="M50" s="179">
        <v>2.5595480947934925E-3</v>
      </c>
      <c r="N50" s="179">
        <v>2.3220991080067408E-5</v>
      </c>
      <c r="O50" s="180">
        <f t="shared" si="0"/>
        <v>2.3550227803873461E-2</v>
      </c>
      <c r="P50" s="180">
        <f t="shared" si="1"/>
        <v>7.8019884735228808E-3</v>
      </c>
      <c r="Q50" s="180">
        <f t="shared" si="2"/>
        <v>2.1714960774065805E-3</v>
      </c>
    </row>
    <row r="51" spans="1:17" x14ac:dyDescent="0.2">
      <c r="A51" s="176">
        <v>38961</v>
      </c>
      <c r="B51" s="113">
        <v>-3.6536962043085763E-2</v>
      </c>
      <c r="C51" s="113">
        <v>-6.8763855681051617E-2</v>
      </c>
      <c r="D51" s="113">
        <v>3.2226893637965812E-2</v>
      </c>
      <c r="E51" s="113">
        <v>2.1864383684095698E-2</v>
      </c>
      <c r="F51" s="113">
        <v>4.2416013935269954E-2</v>
      </c>
      <c r="G51" s="113">
        <v>-1.056983366402061E-4</v>
      </c>
      <c r="H51" s="113">
        <v>-2.0183030507144296E-2</v>
      </c>
      <c r="I51" s="113">
        <v>-2.6290140738974906E-4</v>
      </c>
      <c r="J51" s="113">
        <v>1.0362509953870114E-2</v>
      </c>
      <c r="K51" s="113">
        <v>6.4486321258886061E-3</v>
      </c>
      <c r="L51" s="113">
        <v>1.3980215994667019E-3</v>
      </c>
      <c r="M51" s="113">
        <v>2.4814054322947021E-3</v>
      </c>
      <c r="N51" s="113">
        <v>3.4450796220102102E-5</v>
      </c>
      <c r="O51" s="177">
        <f t="shared" si="0"/>
        <v>2.2127285091485455E-2</v>
      </c>
      <c r="P51" s="177">
        <f t="shared" si="1"/>
        <v>7.8466537253553074E-3</v>
      </c>
      <c r="Q51" s="177">
        <f t="shared" si="2"/>
        <v>2.2529548211250553E-3</v>
      </c>
    </row>
    <row r="52" spans="1:17" x14ac:dyDescent="0.2">
      <c r="A52" s="178">
        <v>38991</v>
      </c>
      <c r="B52" s="179">
        <v>-3.5145945888566225E-2</v>
      </c>
      <c r="C52" s="179">
        <v>-6.8003295819843712E-2</v>
      </c>
      <c r="D52" s="179">
        <v>3.2857349931277431E-2</v>
      </c>
      <c r="E52" s="179">
        <v>2.212757570385249E-2</v>
      </c>
      <c r="F52" s="179">
        <v>4.2529080362509769E-2</v>
      </c>
      <c r="G52" s="179">
        <v>-9.634061406333744E-5</v>
      </c>
      <c r="H52" s="179">
        <v>-1.9928777601119677E-2</v>
      </c>
      <c r="I52" s="179">
        <v>-3.7638644347426511E-4</v>
      </c>
      <c r="J52" s="179">
        <v>1.0729774227424939E-2</v>
      </c>
      <c r="K52" s="179">
        <v>6.8536157725009638E-3</v>
      </c>
      <c r="L52" s="179">
        <v>1.4979803373617027E-3</v>
      </c>
      <c r="M52" s="179">
        <v>2.3475344980095751E-3</v>
      </c>
      <c r="N52" s="179">
        <v>3.0643619552699079E-5</v>
      </c>
      <c r="O52" s="180">
        <f t="shared" si="0"/>
        <v>2.2503962147326757E-2</v>
      </c>
      <c r="P52" s="180">
        <f t="shared" si="1"/>
        <v>8.3515961098626669E-3</v>
      </c>
      <c r="Q52" s="180">
        <f t="shared" si="2"/>
        <v>2.0017916740880091E-3</v>
      </c>
    </row>
    <row r="53" spans="1:17" x14ac:dyDescent="0.2">
      <c r="A53" s="176">
        <v>39022</v>
      </c>
      <c r="B53" s="113">
        <v>-3.4200917782820632E-2</v>
      </c>
      <c r="C53" s="113">
        <v>-6.7043876468194721E-2</v>
      </c>
      <c r="D53" s="113">
        <v>3.2842958685374048E-2</v>
      </c>
      <c r="E53" s="113">
        <v>2.192890110103617E-2</v>
      </c>
      <c r="F53" s="113">
        <v>4.1831910088797317E-2</v>
      </c>
      <c r="G53" s="113">
        <v>-7.8168878691986957E-5</v>
      </c>
      <c r="H53" s="113">
        <v>-1.9661692731280368E-2</v>
      </c>
      <c r="I53" s="113">
        <v>-1.6314737778879158E-4</v>
      </c>
      <c r="J53" s="113">
        <v>1.091405758433788E-2</v>
      </c>
      <c r="K53" s="113">
        <v>7.0870203621724425E-3</v>
      </c>
      <c r="L53" s="113">
        <v>1.4406645625460318E-3</v>
      </c>
      <c r="M53" s="113">
        <v>2.3474212969658063E-3</v>
      </c>
      <c r="N53" s="113">
        <v>3.8951362653599771E-5</v>
      </c>
      <c r="O53" s="177">
        <f t="shared" si="0"/>
        <v>2.2092048478824965E-2</v>
      </c>
      <c r="P53" s="177">
        <f t="shared" si="1"/>
        <v>8.5276849247184743E-3</v>
      </c>
      <c r="Q53" s="177">
        <f t="shared" si="2"/>
        <v>2.2232252818306141E-3</v>
      </c>
    </row>
    <row r="54" spans="1:17" x14ac:dyDescent="0.2">
      <c r="A54" s="178">
        <v>39052</v>
      </c>
      <c r="B54" s="179">
        <v>-3.5696839781423205E-2</v>
      </c>
      <c r="C54" s="179">
        <v>-6.720420533855069E-2</v>
      </c>
      <c r="D54" s="179">
        <v>3.1507365557127451E-2</v>
      </c>
      <c r="E54" s="179">
        <v>2.1028268691837299E-2</v>
      </c>
      <c r="F54" s="179">
        <v>3.8842335872806999E-2</v>
      </c>
      <c r="G54" s="179">
        <v>-7.1375225319482202E-5</v>
      </c>
      <c r="H54" s="179">
        <v>-1.7458390787635794E-2</v>
      </c>
      <c r="I54" s="179">
        <v>-2.8430116801442712E-4</v>
      </c>
      <c r="J54" s="179">
        <v>1.0479096865290152E-2</v>
      </c>
      <c r="K54" s="179">
        <v>6.7940435652773558E-3</v>
      </c>
      <c r="L54" s="179">
        <v>1.388412389241051E-3</v>
      </c>
      <c r="M54" s="179">
        <v>2.2738120902555028E-3</v>
      </c>
      <c r="N54" s="179">
        <v>2.2828820516243314E-5</v>
      </c>
      <c r="O54" s="180">
        <f t="shared" si="0"/>
        <v>2.1312569859851721E-2</v>
      </c>
      <c r="P54" s="180">
        <f t="shared" si="1"/>
        <v>8.182455954518407E-3</v>
      </c>
      <c r="Q54" s="180">
        <f t="shared" si="2"/>
        <v>2.0123397427573189E-3</v>
      </c>
    </row>
    <row r="55" spans="1:17" x14ac:dyDescent="0.2">
      <c r="A55" s="176">
        <v>39083</v>
      </c>
      <c r="B55" s="113">
        <v>-3.0071056463589409E-2</v>
      </c>
      <c r="C55" s="113">
        <v>-6.4968899253927084E-2</v>
      </c>
      <c r="D55" s="113">
        <v>3.4897842790337655E-2</v>
      </c>
      <c r="E55" s="113">
        <v>2.4324859696801083E-2</v>
      </c>
      <c r="F55" s="113">
        <v>4.1469073061864599E-2</v>
      </c>
      <c r="G55" s="113">
        <v>-8.8057312001559409E-5</v>
      </c>
      <c r="H55" s="113">
        <v>-1.680361966390775E-2</v>
      </c>
      <c r="I55" s="113">
        <v>-2.5253638915420163E-4</v>
      </c>
      <c r="J55" s="113">
        <v>1.0572983093536565E-2</v>
      </c>
      <c r="K55" s="113">
        <v>7.1590407221205129E-3</v>
      </c>
      <c r="L55" s="113">
        <v>1.4186274169013912E-3</v>
      </c>
      <c r="M55" s="113">
        <v>1.9687371439628698E-3</v>
      </c>
      <c r="N55" s="113">
        <v>2.6577810551791613E-5</v>
      </c>
      <c r="O55" s="177">
        <f t="shared" si="0"/>
        <v>2.4577396085955289E-2</v>
      </c>
      <c r="P55" s="177">
        <f t="shared" si="1"/>
        <v>8.5776681390219035E-3</v>
      </c>
      <c r="Q55" s="177">
        <f t="shared" si="2"/>
        <v>1.7427785653604596E-3</v>
      </c>
    </row>
    <row r="56" spans="1:17" x14ac:dyDescent="0.2">
      <c r="A56" s="178">
        <v>39114</v>
      </c>
      <c r="B56" s="179">
        <v>-2.8483717561911502E-2</v>
      </c>
      <c r="C56" s="179">
        <v>-6.3466773289425557E-2</v>
      </c>
      <c r="D56" s="179">
        <v>3.498305572751402E-2</v>
      </c>
      <c r="E56" s="179">
        <v>2.366719188806575E-2</v>
      </c>
      <c r="F56" s="179">
        <v>4.0972872186494216E-2</v>
      </c>
      <c r="G56" s="179">
        <v>-1.0376828419761328E-4</v>
      </c>
      <c r="H56" s="179">
        <v>-1.6782384311255939E-2</v>
      </c>
      <c r="I56" s="179">
        <v>-4.19527702974912E-4</v>
      </c>
      <c r="J56" s="179">
        <v>1.1315863839448268E-2</v>
      </c>
      <c r="K56" s="179">
        <v>7.6156378989335818E-3</v>
      </c>
      <c r="L56" s="179">
        <v>1.4592204860231195E-3</v>
      </c>
      <c r="M56" s="179">
        <v>2.2023122389509147E-3</v>
      </c>
      <c r="N56" s="179">
        <v>3.8693215540653587E-5</v>
      </c>
      <c r="O56" s="180">
        <f t="shared" si="0"/>
        <v>2.4086719591040664E-2</v>
      </c>
      <c r="P56" s="180">
        <f t="shared" si="1"/>
        <v>9.0748583849567018E-3</v>
      </c>
      <c r="Q56" s="180">
        <f t="shared" si="2"/>
        <v>1.8214777515166561E-3</v>
      </c>
    </row>
    <row r="57" spans="1:17" x14ac:dyDescent="0.2">
      <c r="A57" s="176">
        <v>39142</v>
      </c>
      <c r="B57" s="113">
        <v>-2.9032619595993025E-2</v>
      </c>
      <c r="C57" s="113">
        <v>-6.3158849406208459E-2</v>
      </c>
      <c r="D57" s="113">
        <v>3.4126229810215403E-2</v>
      </c>
      <c r="E57" s="113">
        <v>2.2376200727299379E-2</v>
      </c>
      <c r="F57" s="113">
        <v>4.0688321403649301E-2</v>
      </c>
      <c r="G57" s="113">
        <v>-1.1710425743582186E-4</v>
      </c>
      <c r="H57" s="113">
        <v>-1.7433748521520333E-2</v>
      </c>
      <c r="I57" s="113">
        <v>-7.6126789739376644E-4</v>
      </c>
      <c r="J57" s="113">
        <v>1.1750029082916023E-2</v>
      </c>
      <c r="K57" s="113">
        <v>7.7873129803776977E-3</v>
      </c>
      <c r="L57" s="113">
        <v>1.61928914227295E-3</v>
      </c>
      <c r="M57" s="113">
        <v>2.2958584551566324E-3</v>
      </c>
      <c r="N57" s="113">
        <v>4.7568505108743117E-5</v>
      </c>
      <c r="O57" s="177">
        <f t="shared" si="0"/>
        <v>2.3137468624693146E-2</v>
      </c>
      <c r="P57" s="177">
        <f t="shared" si="1"/>
        <v>9.4066021226506483E-3</v>
      </c>
      <c r="Q57" s="177">
        <f t="shared" si="2"/>
        <v>1.582159062871609E-3</v>
      </c>
    </row>
    <row r="58" spans="1:17" x14ac:dyDescent="0.2">
      <c r="A58" s="178">
        <v>39173</v>
      </c>
      <c r="B58" s="179">
        <v>-2.8276631719441975E-2</v>
      </c>
      <c r="C58" s="179">
        <v>-6.2381772234064436E-2</v>
      </c>
      <c r="D58" s="179">
        <v>3.4105140514622455E-2</v>
      </c>
      <c r="E58" s="179">
        <v>2.1901274541677743E-2</v>
      </c>
      <c r="F58" s="179">
        <v>3.9776572999158995E-2</v>
      </c>
      <c r="G58" s="179">
        <v>-1.4269781197956446E-4</v>
      </c>
      <c r="H58" s="179">
        <v>-1.7326537068091247E-2</v>
      </c>
      <c r="I58" s="179">
        <v>-4.0606357741044445E-4</v>
      </c>
      <c r="J58" s="179">
        <v>1.220386597294471E-2</v>
      </c>
      <c r="K58" s="179">
        <v>8.3628804897891811E-3</v>
      </c>
      <c r="L58" s="179">
        <v>1.6312167437035549E-3</v>
      </c>
      <c r="M58" s="179">
        <v>2.1573106841987024E-3</v>
      </c>
      <c r="N58" s="179">
        <v>5.245805525327108E-5</v>
      </c>
      <c r="O58" s="180">
        <f t="shared" si="0"/>
        <v>2.2307338119088183E-2</v>
      </c>
      <c r="P58" s="180">
        <f t="shared" si="1"/>
        <v>9.994097233492736E-3</v>
      </c>
      <c r="Q58" s="180">
        <f t="shared" si="2"/>
        <v>1.8037051620415291E-3</v>
      </c>
    </row>
    <row r="59" spans="1:17" x14ac:dyDescent="0.2">
      <c r="A59" s="176">
        <v>39203</v>
      </c>
      <c r="B59" s="113">
        <v>-3.0793934970013669E-2</v>
      </c>
      <c r="C59" s="113">
        <v>-6.529759088122862E-2</v>
      </c>
      <c r="D59" s="113">
        <v>3.4503655911214931E-2</v>
      </c>
      <c r="E59" s="113">
        <v>2.228200525041828E-2</v>
      </c>
      <c r="F59" s="113">
        <v>4.0218402671656876E-2</v>
      </c>
      <c r="G59" s="113">
        <v>-1.5176476434956198E-4</v>
      </c>
      <c r="H59" s="113">
        <v>-1.7146487004719567E-2</v>
      </c>
      <c r="I59" s="113">
        <v>-6.3814565216947024E-4</v>
      </c>
      <c r="J59" s="113">
        <v>1.2221650660796647E-2</v>
      </c>
      <c r="K59" s="113">
        <v>8.6970558246615703E-3</v>
      </c>
      <c r="L59" s="113">
        <v>1.4672362619958721E-3</v>
      </c>
      <c r="M59" s="113">
        <v>2.017487537833484E-3</v>
      </c>
      <c r="N59" s="113">
        <v>3.9871036305721699E-5</v>
      </c>
      <c r="O59" s="177">
        <f t="shared" si="0"/>
        <v>2.2920150902587748E-2</v>
      </c>
      <c r="P59" s="177">
        <f t="shared" si="1"/>
        <v>1.0164292086657442E-2</v>
      </c>
      <c r="Q59" s="177">
        <f t="shared" si="2"/>
        <v>1.4192129219697356E-3</v>
      </c>
    </row>
    <row r="60" spans="1:17" x14ac:dyDescent="0.2">
      <c r="A60" s="178">
        <v>39234</v>
      </c>
      <c r="B60" s="179">
        <v>-2.8165401814426921E-2</v>
      </c>
      <c r="C60" s="179">
        <v>-6.210984015318996E-2</v>
      </c>
      <c r="D60" s="179">
        <v>3.3944438338763025E-2</v>
      </c>
      <c r="E60" s="179">
        <v>2.1643987603745023E-2</v>
      </c>
      <c r="F60" s="179">
        <v>3.9293643285262858E-2</v>
      </c>
      <c r="G60" s="179">
        <v>-1.4823297521270569E-4</v>
      </c>
      <c r="H60" s="179">
        <v>-1.7036453563123447E-2</v>
      </c>
      <c r="I60" s="179">
        <v>-4.6496914318168241E-4</v>
      </c>
      <c r="J60" s="179">
        <v>1.2300450735018002E-2</v>
      </c>
      <c r="K60" s="179">
        <v>9.3284331943185427E-3</v>
      </c>
      <c r="L60" s="179">
        <v>1.4399842000378117E-3</v>
      </c>
      <c r="M60" s="179">
        <v>1.5054729788394278E-3</v>
      </c>
      <c r="N60" s="179">
        <v>2.6560361822220436E-5</v>
      </c>
      <c r="O60" s="180">
        <f t="shared" si="0"/>
        <v>2.2108956746926704E-2</v>
      </c>
      <c r="P60" s="180">
        <f t="shared" si="1"/>
        <v>1.0768417394356354E-2</v>
      </c>
      <c r="Q60" s="180">
        <f t="shared" si="2"/>
        <v>1.0670641974799659E-3</v>
      </c>
    </row>
    <row r="61" spans="1:17" x14ac:dyDescent="0.2">
      <c r="A61" s="176">
        <v>39264</v>
      </c>
      <c r="B61" s="113">
        <v>-2.7757181225531505E-2</v>
      </c>
      <c r="C61" s="113">
        <v>-6.1722314167385946E-2</v>
      </c>
      <c r="D61" s="113">
        <v>3.3965132941854451E-2</v>
      </c>
      <c r="E61" s="113">
        <v>2.1688496083447636E-2</v>
      </c>
      <c r="F61" s="113">
        <v>3.9348542806819063E-2</v>
      </c>
      <c r="G61" s="113">
        <v>-1.7437642558319375E-4</v>
      </c>
      <c r="H61" s="113">
        <v>-1.6774170625159401E-2</v>
      </c>
      <c r="I61" s="113">
        <v>-7.1149967262883109E-4</v>
      </c>
      <c r="J61" s="113">
        <v>1.2276636858406815E-2</v>
      </c>
      <c r="K61" s="113">
        <v>9.4100628358752651E-3</v>
      </c>
      <c r="L61" s="113">
        <v>1.4572597035655195E-3</v>
      </c>
      <c r="M61" s="113">
        <v>1.3710572477862262E-3</v>
      </c>
      <c r="N61" s="113">
        <v>3.8257071179804147E-5</v>
      </c>
      <c r="O61" s="177">
        <f t="shared" si="0"/>
        <v>2.2399995756076471E-2</v>
      </c>
      <c r="P61" s="177">
        <f t="shared" si="1"/>
        <v>1.0867322539440784E-2</v>
      </c>
      <c r="Q61" s="177">
        <f t="shared" si="2"/>
        <v>6.978146463371992E-4</v>
      </c>
    </row>
    <row r="62" spans="1:17" x14ac:dyDescent="0.2">
      <c r="A62" s="178">
        <v>39295</v>
      </c>
      <c r="B62" s="179">
        <v>-2.7046315426448149E-2</v>
      </c>
      <c r="C62" s="179">
        <v>-5.9408504173503518E-2</v>
      </c>
      <c r="D62" s="179">
        <v>3.2362188747055383E-2</v>
      </c>
      <c r="E62" s="179">
        <v>2.02980407786118E-2</v>
      </c>
      <c r="F62" s="179">
        <v>3.7355109808880377E-2</v>
      </c>
      <c r="G62" s="179">
        <v>-1.9179186020999836E-4</v>
      </c>
      <c r="H62" s="179">
        <v>-1.6417622620318144E-2</v>
      </c>
      <c r="I62" s="179">
        <v>-4.4765454974042746E-4</v>
      </c>
      <c r="J62" s="179">
        <v>1.2064147968443573E-2</v>
      </c>
      <c r="K62" s="179">
        <v>9.9332410121887593E-3</v>
      </c>
      <c r="L62" s="179">
        <v>1.426964112466556E-3</v>
      </c>
      <c r="M62" s="179">
        <v>6.7469481710480904E-4</v>
      </c>
      <c r="N62" s="179">
        <v>2.9248026683448316E-5</v>
      </c>
      <c r="O62" s="180">
        <f t="shared" si="0"/>
        <v>2.0745695328352236E-2</v>
      </c>
      <c r="P62" s="180">
        <f t="shared" si="1"/>
        <v>1.1360205124655316E-2</v>
      </c>
      <c r="Q62" s="180">
        <f t="shared" si="2"/>
        <v>2.5628829404782989E-4</v>
      </c>
    </row>
    <row r="63" spans="1:17" x14ac:dyDescent="0.2">
      <c r="A63" s="176">
        <v>39326</v>
      </c>
      <c r="B63" s="113">
        <v>-2.8460364288774027E-2</v>
      </c>
      <c r="C63" s="113">
        <v>-6.0587685201830652E-2</v>
      </c>
      <c r="D63" s="113">
        <v>3.2127320913056638E-2</v>
      </c>
      <c r="E63" s="113">
        <v>2.0356142935761556E-2</v>
      </c>
      <c r="F63" s="113">
        <v>3.7569996794568572E-2</v>
      </c>
      <c r="G63" s="113">
        <v>-2.0940803651241488E-4</v>
      </c>
      <c r="H63" s="113">
        <v>-1.6504740039247744E-2</v>
      </c>
      <c r="I63" s="113">
        <v>-4.9970578304685785E-4</v>
      </c>
      <c r="J63" s="113">
        <v>1.1771177977295086E-2</v>
      </c>
      <c r="K63" s="113">
        <v>9.6752305005635246E-3</v>
      </c>
      <c r="L63" s="113">
        <v>1.3624812706874263E-3</v>
      </c>
      <c r="M63" s="113">
        <v>7.1060189020470221E-4</v>
      </c>
      <c r="N63" s="113">
        <v>2.2864315839433061E-5</v>
      </c>
      <c r="O63" s="177">
        <f t="shared" si="0"/>
        <v>2.0855848718808415E-2</v>
      </c>
      <c r="P63" s="177">
        <f t="shared" si="1"/>
        <v>1.1037711771250951E-2</v>
      </c>
      <c r="Q63" s="177">
        <f t="shared" si="2"/>
        <v>2.3376042299727741E-4</v>
      </c>
    </row>
    <row r="64" spans="1:17" x14ac:dyDescent="0.2">
      <c r="A64" s="178">
        <v>39356</v>
      </c>
      <c r="B64" s="179">
        <v>-2.858549220048973E-2</v>
      </c>
      <c r="C64" s="179">
        <v>-6.0984052913414286E-2</v>
      </c>
      <c r="D64" s="179">
        <v>3.2398560712924573E-2</v>
      </c>
      <c r="E64" s="179">
        <v>2.1161967480016149E-2</v>
      </c>
      <c r="F64" s="179">
        <v>3.7914372696533083E-2</v>
      </c>
      <c r="G64" s="179">
        <v>-2.2934990955725352E-4</v>
      </c>
      <c r="H64" s="179">
        <v>-1.6203815238231521E-2</v>
      </c>
      <c r="I64" s="179">
        <v>-3.1924006872815808E-4</v>
      </c>
      <c r="J64" s="179">
        <v>1.1236593232908427E-2</v>
      </c>
      <c r="K64" s="179">
        <v>9.4675518993649326E-3</v>
      </c>
      <c r="L64" s="179">
        <v>1.4346277436299371E-3</v>
      </c>
      <c r="M64" s="179">
        <v>3.0896342655698688E-4</v>
      </c>
      <c r="N64" s="179">
        <v>2.545016335657228E-5</v>
      </c>
      <c r="O64" s="180">
        <f t="shared" si="0"/>
        <v>2.1481207548744309E-2</v>
      </c>
      <c r="P64" s="180">
        <f t="shared" si="1"/>
        <v>1.0902179642994871E-2</v>
      </c>
      <c r="Q64" s="180">
        <f t="shared" si="2"/>
        <v>1.5173521185401079E-5</v>
      </c>
    </row>
    <row r="65" spans="1:17" x14ac:dyDescent="0.2">
      <c r="A65" s="176">
        <v>39387</v>
      </c>
      <c r="B65" s="113">
        <v>-2.7038893059267363E-2</v>
      </c>
      <c r="C65" s="113">
        <v>-6.0471877396629556E-2</v>
      </c>
      <c r="D65" s="113">
        <v>3.3432984337362207E-2</v>
      </c>
      <c r="E65" s="113">
        <v>2.2652962150173803E-2</v>
      </c>
      <c r="F65" s="113">
        <v>3.9301607662065113E-2</v>
      </c>
      <c r="G65" s="113">
        <v>-2.4713672012630533E-4</v>
      </c>
      <c r="H65" s="113">
        <v>-1.5949647567073726E-2</v>
      </c>
      <c r="I65" s="113">
        <v>-4.5186122469127889E-4</v>
      </c>
      <c r="J65" s="113">
        <v>1.0780022187188402E-2</v>
      </c>
      <c r="K65" s="113">
        <v>9.241992445587769E-3</v>
      </c>
      <c r="L65" s="113">
        <v>1.3630140985037211E-3</v>
      </c>
      <c r="M65" s="113">
        <v>1.4692192912097203E-4</v>
      </c>
      <c r="N65" s="113">
        <v>2.8093713975941564E-5</v>
      </c>
      <c r="O65" s="177">
        <f t="shared" si="0"/>
        <v>2.310482337486508E-2</v>
      </c>
      <c r="P65" s="177">
        <f t="shared" si="1"/>
        <v>1.0605006544091491E-2</v>
      </c>
      <c r="Q65" s="177">
        <f t="shared" si="2"/>
        <v>-2.7684558159436534E-4</v>
      </c>
    </row>
    <row r="66" spans="1:17" x14ac:dyDescent="0.2">
      <c r="A66" s="178">
        <v>39417</v>
      </c>
      <c r="B66" s="179">
        <v>-2.7372533582138921E-2</v>
      </c>
      <c r="C66" s="179">
        <v>-5.9751013981372232E-2</v>
      </c>
      <c r="D66" s="179">
        <v>3.2378480399233314E-2</v>
      </c>
      <c r="E66" s="179">
        <v>2.1254876085131609E-2</v>
      </c>
      <c r="F66" s="179">
        <v>3.8586369372631012E-2</v>
      </c>
      <c r="G66" s="179">
        <v>-2.3699552059539838E-4</v>
      </c>
      <c r="H66" s="179">
        <v>-1.6499016617495751E-2</v>
      </c>
      <c r="I66" s="179">
        <v>-5.9548114940825229E-4</v>
      </c>
      <c r="J66" s="179">
        <v>1.1123604314101703E-2</v>
      </c>
      <c r="K66" s="179">
        <v>9.5572195404863662E-3</v>
      </c>
      <c r="L66" s="179">
        <v>1.4468042117928319E-3</v>
      </c>
      <c r="M66" s="179">
        <v>9.4706893113630914E-5</v>
      </c>
      <c r="N66" s="179">
        <v>2.487366870887168E-5</v>
      </c>
      <c r="O66" s="180">
        <f t="shared" si="0"/>
        <v>2.1850357234539864E-2</v>
      </c>
      <c r="P66" s="180">
        <f t="shared" si="1"/>
        <v>1.1004023752279199E-2</v>
      </c>
      <c r="Q66" s="180">
        <f t="shared" si="2"/>
        <v>-4.7590058758574977E-4</v>
      </c>
    </row>
    <row r="67" spans="1:17" x14ac:dyDescent="0.2">
      <c r="A67" s="176">
        <v>39448</v>
      </c>
      <c r="B67" s="113">
        <v>-2.4989631282780221E-2</v>
      </c>
      <c r="C67" s="113">
        <v>-5.8894238930405692E-2</v>
      </c>
      <c r="D67" s="113">
        <v>3.390460764762547E-2</v>
      </c>
      <c r="E67" s="113">
        <v>2.3025160790675486E-2</v>
      </c>
      <c r="F67" s="113">
        <v>4.0512260271603845E-2</v>
      </c>
      <c r="G67" s="113">
        <v>-2.3621625681080497E-4</v>
      </c>
      <c r="H67" s="113">
        <v>-1.6849302205384647E-2</v>
      </c>
      <c r="I67" s="113">
        <v>-4.0158101873291011E-4</v>
      </c>
      <c r="J67" s="113">
        <v>1.0879446856949984E-2</v>
      </c>
      <c r="K67" s="113">
        <v>9.4415958051361111E-3</v>
      </c>
      <c r="L67" s="113">
        <v>1.3463555268702298E-3</v>
      </c>
      <c r="M67" s="113">
        <v>6.7593047616262267E-5</v>
      </c>
      <c r="N67" s="113">
        <v>2.3902477327379875E-5</v>
      </c>
      <c r="O67" s="177">
        <f t="shared" si="0"/>
        <v>2.3426741809408392E-2</v>
      </c>
      <c r="P67" s="177">
        <f t="shared" si="1"/>
        <v>1.0787951332006341E-2</v>
      </c>
      <c r="Q67" s="177">
        <f t="shared" si="2"/>
        <v>-3.1008549378926792E-4</v>
      </c>
    </row>
    <row r="68" spans="1:17" x14ac:dyDescent="0.2">
      <c r="A68" s="178">
        <v>39479</v>
      </c>
      <c r="B68" s="179">
        <v>-2.5545647683017945E-2</v>
      </c>
      <c r="C68" s="179">
        <v>-5.9882810107443209E-2</v>
      </c>
      <c r="D68" s="179">
        <v>3.4337162424425256E-2</v>
      </c>
      <c r="E68" s="179">
        <v>2.3336612962940154E-2</v>
      </c>
      <c r="F68" s="179">
        <v>4.0303831178774473E-2</v>
      </c>
      <c r="G68" s="179">
        <v>-2.2495043650416037E-4</v>
      </c>
      <c r="H68" s="179">
        <v>-1.6390649083827161E-2</v>
      </c>
      <c r="I68" s="179">
        <v>-3.5161869550300392E-4</v>
      </c>
      <c r="J68" s="179">
        <v>1.1000549461485104E-2</v>
      </c>
      <c r="K68" s="179">
        <v>9.6968294399302751E-3</v>
      </c>
      <c r="L68" s="179">
        <v>1.3495913613820849E-3</v>
      </c>
      <c r="M68" s="179">
        <v>-5.7685601710725646E-5</v>
      </c>
      <c r="N68" s="179">
        <v>1.1814261883470927E-5</v>
      </c>
      <c r="O68" s="180">
        <f t="shared" si="0"/>
        <v>2.3688231658443151E-2</v>
      </c>
      <c r="P68" s="180">
        <f t="shared" si="1"/>
        <v>1.104642080131236E-2</v>
      </c>
      <c r="Q68" s="180">
        <f t="shared" si="2"/>
        <v>-3.9749003533025865E-4</v>
      </c>
    </row>
    <row r="69" spans="1:17" x14ac:dyDescent="0.2">
      <c r="A69" s="176">
        <v>39508</v>
      </c>
      <c r="B69" s="113">
        <v>-2.2133762721104969E-2</v>
      </c>
      <c r="C69" s="113">
        <v>-5.8452052254813321E-2</v>
      </c>
      <c r="D69" s="113">
        <v>3.6318289533708338E-2</v>
      </c>
      <c r="E69" s="113">
        <v>2.5747586494973627E-2</v>
      </c>
      <c r="F69" s="113">
        <v>4.1760947451345662E-2</v>
      </c>
      <c r="G69" s="113">
        <v>-2.2281840341049875E-4</v>
      </c>
      <c r="H69" s="113">
        <v>-1.551318725315691E-2</v>
      </c>
      <c r="I69" s="113">
        <v>-2.7735529980463491E-4</v>
      </c>
      <c r="J69" s="113">
        <v>1.0570703038734712E-2</v>
      </c>
      <c r="K69" s="113">
        <v>9.5657584182336393E-3</v>
      </c>
      <c r="L69" s="113">
        <v>1.2555956928481469E-3</v>
      </c>
      <c r="M69" s="113">
        <v>-2.672136964389938E-4</v>
      </c>
      <c r="N69" s="113">
        <v>1.6562624091921817E-5</v>
      </c>
      <c r="O69" s="177">
        <f t="shared" si="0"/>
        <v>2.6024941794778253E-2</v>
      </c>
      <c r="P69" s="177">
        <f t="shared" si="1"/>
        <v>1.0821354111081786E-2</v>
      </c>
      <c r="Q69" s="177">
        <f t="shared" si="2"/>
        <v>-5.2800637215170683E-4</v>
      </c>
    </row>
    <row r="70" spans="1:17" x14ac:dyDescent="0.2">
      <c r="A70" s="178">
        <v>39539</v>
      </c>
      <c r="B70" s="179">
        <v>-2.2499810715319229E-2</v>
      </c>
      <c r="C70" s="179">
        <v>-5.8606738373842289E-2</v>
      </c>
      <c r="D70" s="179">
        <v>3.6106927658523053E-2</v>
      </c>
      <c r="E70" s="179">
        <v>2.6141047982262303E-2</v>
      </c>
      <c r="F70" s="179">
        <v>4.1906441397681411E-2</v>
      </c>
      <c r="G70" s="179">
        <v>-2.0402420066144354E-4</v>
      </c>
      <c r="H70" s="179">
        <v>-1.5301633453960649E-2</v>
      </c>
      <c r="I70" s="179">
        <v>-2.5973576079700296E-4</v>
      </c>
      <c r="J70" s="179">
        <v>9.9658796762607527E-3</v>
      </c>
      <c r="K70" s="179">
        <v>9.0260410255378967E-3</v>
      </c>
      <c r="L70" s="179">
        <v>1.1895028472240781E-3</v>
      </c>
      <c r="M70" s="179">
        <v>-2.744563250665329E-4</v>
      </c>
      <c r="N70" s="179">
        <v>2.4792128565308951E-5</v>
      </c>
      <c r="O70" s="180">
        <f t="shared" ref="O70:O133" si="3">F70+G70+H70</f>
        <v>2.640078374305932E-2</v>
      </c>
      <c r="P70" s="180">
        <f t="shared" ref="P70:P133" si="4">K70+L70</f>
        <v>1.0215543872761974E-2</v>
      </c>
      <c r="Q70" s="180">
        <f t="shared" ref="Q70:Q133" si="5">I70+M70+N70</f>
        <v>-5.0939995729822691E-4</v>
      </c>
    </row>
    <row r="71" spans="1:17" x14ac:dyDescent="0.2">
      <c r="A71" s="176">
        <v>39569</v>
      </c>
      <c r="B71" s="113">
        <v>-2.1842377837476938E-2</v>
      </c>
      <c r="C71" s="113">
        <v>-5.7806947403747228E-2</v>
      </c>
      <c r="D71" s="113">
        <v>3.5964569566270296E-2</v>
      </c>
      <c r="E71" s="113">
        <v>2.5775773476840246E-2</v>
      </c>
      <c r="F71" s="113">
        <v>4.1125903239548033E-2</v>
      </c>
      <c r="G71" s="113">
        <v>-1.9514052951893652E-4</v>
      </c>
      <c r="H71" s="113">
        <v>-1.4941561862991859E-2</v>
      </c>
      <c r="I71" s="113">
        <v>-2.134273701969912E-4</v>
      </c>
      <c r="J71" s="113">
        <v>1.0188796089430048E-2</v>
      </c>
      <c r="K71" s="113">
        <v>9.1353961392864839E-3</v>
      </c>
      <c r="L71" s="113">
        <v>1.2776173938952751E-3</v>
      </c>
      <c r="M71" s="113">
        <v>-2.6597417066300861E-4</v>
      </c>
      <c r="N71" s="113">
        <v>4.1756726911298317E-5</v>
      </c>
      <c r="O71" s="177">
        <f t="shared" si="3"/>
        <v>2.5989200847037236E-2</v>
      </c>
      <c r="P71" s="177">
        <f t="shared" si="4"/>
        <v>1.041301353318176E-2</v>
      </c>
      <c r="Q71" s="177">
        <f t="shared" si="5"/>
        <v>-4.3764481394870152E-4</v>
      </c>
    </row>
    <row r="72" spans="1:17" x14ac:dyDescent="0.2">
      <c r="A72" s="178">
        <v>39600</v>
      </c>
      <c r="B72" s="179">
        <v>-2.305086028537847E-2</v>
      </c>
      <c r="C72" s="179">
        <v>-5.9252597592367409E-2</v>
      </c>
      <c r="D72" s="179">
        <v>3.6201737306988953E-2</v>
      </c>
      <c r="E72" s="179">
        <v>2.5864043231785937E-2</v>
      </c>
      <c r="F72" s="179">
        <v>4.0956421445218966E-2</v>
      </c>
      <c r="G72" s="179">
        <v>-1.7607801121634971E-4</v>
      </c>
      <c r="H72" s="179">
        <v>-1.4571523187135204E-2</v>
      </c>
      <c r="I72" s="179">
        <v>-3.447770150814806E-4</v>
      </c>
      <c r="J72" s="179">
        <v>1.0337694075203024E-2</v>
      </c>
      <c r="K72" s="179">
        <v>8.8650318699069561E-3</v>
      </c>
      <c r="L72" s="179">
        <v>1.3347112114613009E-3</v>
      </c>
      <c r="M72" s="179">
        <v>8.9188944114275366E-5</v>
      </c>
      <c r="N72" s="179">
        <v>4.8762049720491137E-5</v>
      </c>
      <c r="O72" s="180">
        <f t="shared" si="3"/>
        <v>2.6208820246867409E-2</v>
      </c>
      <c r="P72" s="180">
        <f t="shared" si="4"/>
        <v>1.0199743081368257E-2</v>
      </c>
      <c r="Q72" s="180">
        <f t="shared" si="5"/>
        <v>-2.0682602124671412E-4</v>
      </c>
    </row>
    <row r="73" spans="1:17" x14ac:dyDescent="0.2">
      <c r="A73" s="176">
        <v>39630</v>
      </c>
      <c r="B73" s="113">
        <v>-2.2791776537307615E-2</v>
      </c>
      <c r="C73" s="113">
        <v>-5.9976477711626203E-2</v>
      </c>
      <c r="D73" s="113">
        <v>3.7184701174318595E-2</v>
      </c>
      <c r="E73" s="113">
        <v>2.6728635254656935E-2</v>
      </c>
      <c r="F73" s="113">
        <v>4.0939273850221586E-2</v>
      </c>
      <c r="G73" s="113">
        <v>-1.6532036050236987E-4</v>
      </c>
      <c r="H73" s="113">
        <v>-1.4000657985380683E-2</v>
      </c>
      <c r="I73" s="113">
        <v>-4.4660249681605465E-5</v>
      </c>
      <c r="J73" s="113">
        <v>1.0456065919661663E-2</v>
      </c>
      <c r="K73" s="113">
        <v>9.1106829643777705E-3</v>
      </c>
      <c r="L73" s="113">
        <v>1.1473156494551302E-3</v>
      </c>
      <c r="M73" s="113">
        <v>1.6282873767528496E-4</v>
      </c>
      <c r="N73" s="113">
        <v>3.5238568153477346E-5</v>
      </c>
      <c r="O73" s="177">
        <f t="shared" si="3"/>
        <v>2.6773295504338535E-2</v>
      </c>
      <c r="P73" s="177">
        <f t="shared" si="4"/>
        <v>1.02579986138329E-2</v>
      </c>
      <c r="Q73" s="177">
        <f t="shared" si="5"/>
        <v>1.5340705614715685E-4</v>
      </c>
    </row>
    <row r="74" spans="1:17" x14ac:dyDescent="0.2">
      <c r="A74" s="178">
        <v>39661</v>
      </c>
      <c r="B74" s="179">
        <v>-2.2194530695200144E-2</v>
      </c>
      <c r="C74" s="179">
        <v>-5.9840520277632515E-2</v>
      </c>
      <c r="D74" s="179">
        <v>3.7645989582432378E-2</v>
      </c>
      <c r="E74" s="179">
        <v>2.7460322901177895E-2</v>
      </c>
      <c r="F74" s="179">
        <v>4.223109942060476E-2</v>
      </c>
      <c r="G74" s="179">
        <v>-1.5231703122764266E-4</v>
      </c>
      <c r="H74" s="179">
        <v>-1.433470729262548E-2</v>
      </c>
      <c r="I74" s="179">
        <v>-2.8375219557374271E-4</v>
      </c>
      <c r="J74" s="179">
        <v>1.0185666681254481E-2</v>
      </c>
      <c r="K74" s="179">
        <v>8.923307894301423E-3</v>
      </c>
      <c r="L74" s="179">
        <v>1.2389211051975746E-3</v>
      </c>
      <c r="M74" s="179">
        <v>-4.0861809196293826E-6</v>
      </c>
      <c r="N74" s="179">
        <v>2.7523862675111593E-5</v>
      </c>
      <c r="O74" s="180">
        <f t="shared" si="3"/>
        <v>2.7744075096751634E-2</v>
      </c>
      <c r="P74" s="180">
        <f t="shared" si="4"/>
        <v>1.0162228999498998E-2</v>
      </c>
      <c r="Q74" s="180">
        <f t="shared" si="5"/>
        <v>-2.603145138182605E-4</v>
      </c>
    </row>
    <row r="75" spans="1:17" x14ac:dyDescent="0.2">
      <c r="A75" s="176">
        <v>39692</v>
      </c>
      <c r="B75" s="113">
        <v>-1.7369068559818311E-2</v>
      </c>
      <c r="C75" s="113">
        <v>-5.5873194073364579E-2</v>
      </c>
      <c r="D75" s="113">
        <v>3.8504125513546275E-2</v>
      </c>
      <c r="E75" s="113">
        <v>2.8459336509630995E-2</v>
      </c>
      <c r="F75" s="113">
        <v>4.2524231180392273E-2</v>
      </c>
      <c r="G75" s="113">
        <v>-1.667234868929185E-4</v>
      </c>
      <c r="H75" s="113">
        <v>-1.3557653306144614E-2</v>
      </c>
      <c r="I75" s="113">
        <v>-3.4051787772374317E-4</v>
      </c>
      <c r="J75" s="113">
        <v>1.0044789003915278E-2</v>
      </c>
      <c r="K75" s="113">
        <v>8.8123235259448748E-3</v>
      </c>
      <c r="L75" s="113">
        <v>1.2743116087551823E-3</v>
      </c>
      <c r="M75" s="113">
        <v>-5.9191731016262175E-5</v>
      </c>
      <c r="N75" s="113">
        <v>1.7345600231482665E-5</v>
      </c>
      <c r="O75" s="177">
        <f t="shared" si="3"/>
        <v>2.8799854387354745E-2</v>
      </c>
      <c r="P75" s="177">
        <f t="shared" si="4"/>
        <v>1.0086635134700057E-2</v>
      </c>
      <c r="Q75" s="177">
        <f t="shared" si="5"/>
        <v>-3.8236400850852266E-4</v>
      </c>
    </row>
    <row r="76" spans="1:17" x14ac:dyDescent="0.2">
      <c r="A76" s="178">
        <v>39722</v>
      </c>
      <c r="B76" s="179">
        <v>-1.3156744269706405E-2</v>
      </c>
      <c r="C76" s="179">
        <v>-5.2971687324644058E-2</v>
      </c>
      <c r="D76" s="179">
        <v>3.9814943054937657E-2</v>
      </c>
      <c r="E76" s="179">
        <v>2.9623124250608028E-2</v>
      </c>
      <c r="F76" s="179">
        <v>4.3151632879216868E-2</v>
      </c>
      <c r="G76" s="179">
        <v>-1.3104311837747805E-4</v>
      </c>
      <c r="H76" s="179">
        <v>-1.3129980650059778E-2</v>
      </c>
      <c r="I76" s="179">
        <v>-2.6748486017157911E-4</v>
      </c>
      <c r="J76" s="179">
        <v>1.0191818804329632E-2</v>
      </c>
      <c r="K76" s="179">
        <v>8.8929638753052712E-3</v>
      </c>
      <c r="L76" s="179">
        <v>9.9966332345800867E-4</v>
      </c>
      <c r="M76" s="179">
        <v>2.7370690188857687E-4</v>
      </c>
      <c r="N76" s="179">
        <v>2.548470367777437E-5</v>
      </c>
      <c r="O76" s="180">
        <f t="shared" si="3"/>
        <v>2.9890609110779613E-2</v>
      </c>
      <c r="P76" s="180">
        <f t="shared" si="4"/>
        <v>9.8926271987632795E-3</v>
      </c>
      <c r="Q76" s="180">
        <f t="shared" si="5"/>
        <v>3.1706745394772128E-5</v>
      </c>
    </row>
    <row r="77" spans="1:17" x14ac:dyDescent="0.2">
      <c r="A77" s="176">
        <v>39753</v>
      </c>
      <c r="B77" s="113">
        <v>-1.5191375460342776E-2</v>
      </c>
      <c r="C77" s="113">
        <v>-5.2071018055750422E-2</v>
      </c>
      <c r="D77" s="113">
        <v>3.6879642595407672E-2</v>
      </c>
      <c r="E77" s="113">
        <v>2.6645656996493537E-2</v>
      </c>
      <c r="F77" s="113">
        <v>4.0685267882386092E-2</v>
      </c>
      <c r="G77" s="113">
        <v>-1.3869208701370258E-4</v>
      </c>
      <c r="H77" s="113">
        <v>-1.3546617201272608E-2</v>
      </c>
      <c r="I77" s="113">
        <v>-3.5430159760624862E-4</v>
      </c>
      <c r="J77" s="113">
        <v>1.0233985598914133E-2</v>
      </c>
      <c r="K77" s="113">
        <v>8.8128214221327526E-3</v>
      </c>
      <c r="L77" s="113">
        <v>1.0891493946562632E-3</v>
      </c>
      <c r="M77" s="113">
        <v>3.07302321288191E-4</v>
      </c>
      <c r="N77" s="113">
        <v>2.4712460836925542E-5</v>
      </c>
      <c r="O77" s="177">
        <f t="shared" si="3"/>
        <v>2.6999958594099781E-2</v>
      </c>
      <c r="P77" s="177">
        <f t="shared" si="4"/>
        <v>9.9019708167890162E-3</v>
      </c>
      <c r="Q77" s="177">
        <f t="shared" si="5"/>
        <v>-2.2286815481132074E-5</v>
      </c>
    </row>
    <row r="78" spans="1:17" x14ac:dyDescent="0.2">
      <c r="A78" s="178">
        <v>39783</v>
      </c>
      <c r="B78" s="179">
        <v>-1.9913540322927342E-2</v>
      </c>
      <c r="C78" s="179">
        <v>-5.3222287923064403E-2</v>
      </c>
      <c r="D78" s="179">
        <v>3.3308747600137072E-2</v>
      </c>
      <c r="E78" s="179">
        <v>2.2795645547948152E-2</v>
      </c>
      <c r="F78" s="179">
        <v>3.472459841918199E-2</v>
      </c>
      <c r="G78" s="179">
        <v>-1.5177582077824709E-4</v>
      </c>
      <c r="H78" s="179">
        <v>-1.1642778347514027E-2</v>
      </c>
      <c r="I78" s="179">
        <v>-1.3439870294157085E-4</v>
      </c>
      <c r="J78" s="179">
        <v>1.0513102052188921E-2</v>
      </c>
      <c r="K78" s="179">
        <v>8.3384150111969531E-3</v>
      </c>
      <c r="L78" s="179">
        <v>1.4933196725574567E-3</v>
      </c>
      <c r="M78" s="179">
        <v>6.5776644005133343E-4</v>
      </c>
      <c r="N78" s="179">
        <v>2.3600928383178328E-5</v>
      </c>
      <c r="O78" s="180">
        <f t="shared" si="3"/>
        <v>2.2930044250889719E-2</v>
      </c>
      <c r="P78" s="180">
        <f t="shared" si="4"/>
        <v>9.831734683754409E-3</v>
      </c>
      <c r="Q78" s="180">
        <f t="shared" si="5"/>
        <v>5.4696866549294092E-4</v>
      </c>
    </row>
    <row r="79" spans="1:17" x14ac:dyDescent="0.2">
      <c r="A79" s="176">
        <v>39814</v>
      </c>
      <c r="B79" s="113">
        <v>-2.4626409480563827E-2</v>
      </c>
      <c r="C79" s="113">
        <v>-5.3537065865073154E-2</v>
      </c>
      <c r="D79" s="113">
        <v>2.8910656384509337E-2</v>
      </c>
      <c r="E79" s="113">
        <v>1.8711820601959445E-2</v>
      </c>
      <c r="F79" s="113">
        <v>3.1156840548617358E-2</v>
      </c>
      <c r="G79" s="113">
        <v>-1.3863236943213701E-4</v>
      </c>
      <c r="H79" s="113">
        <v>-1.1995414441570382E-2</v>
      </c>
      <c r="I79" s="113">
        <v>-3.1097313565539944E-4</v>
      </c>
      <c r="J79" s="113">
        <v>1.0198835782549896E-2</v>
      </c>
      <c r="K79" s="113">
        <v>8.2145549587553136E-3</v>
      </c>
      <c r="L79" s="113">
        <v>1.2113790144240345E-3</v>
      </c>
      <c r="M79" s="113">
        <v>7.508381604560241E-4</v>
      </c>
      <c r="N79" s="113">
        <v>2.206364891452263E-5</v>
      </c>
      <c r="O79" s="177">
        <f t="shared" si="3"/>
        <v>1.902279373761484E-2</v>
      </c>
      <c r="P79" s="177">
        <f t="shared" si="4"/>
        <v>9.4259339731793488E-3</v>
      </c>
      <c r="Q79" s="177">
        <f t="shared" si="5"/>
        <v>4.6192867371514727E-4</v>
      </c>
    </row>
    <row r="80" spans="1:17" x14ac:dyDescent="0.2">
      <c r="A80" s="178">
        <v>39845</v>
      </c>
      <c r="B80" s="179">
        <v>-2.4302167964817784E-2</v>
      </c>
      <c r="C80" s="179">
        <v>-5.1697764857043034E-2</v>
      </c>
      <c r="D80" s="179">
        <v>2.7395596892225246E-2</v>
      </c>
      <c r="E80" s="179">
        <v>1.7614009491080863E-2</v>
      </c>
      <c r="F80" s="179">
        <v>3.0199400616621564E-2</v>
      </c>
      <c r="G80" s="179">
        <v>-1.3102316391848496E-4</v>
      </c>
      <c r="H80" s="179">
        <v>-1.2130681811997068E-2</v>
      </c>
      <c r="I80" s="179">
        <v>-3.2368614962515027E-4</v>
      </c>
      <c r="J80" s="179">
        <v>9.7815874011443829E-3</v>
      </c>
      <c r="K80" s="179">
        <v>8.0403679078449985E-3</v>
      </c>
      <c r="L80" s="179">
        <v>1.1993085679919782E-3</v>
      </c>
      <c r="M80" s="179">
        <v>5.2076756508204463E-4</v>
      </c>
      <c r="N80" s="179">
        <v>2.114336022536337E-5</v>
      </c>
      <c r="O80" s="180">
        <f t="shared" si="3"/>
        <v>1.7937695640706013E-2</v>
      </c>
      <c r="P80" s="180">
        <f t="shared" si="4"/>
        <v>9.2396764758369762E-3</v>
      </c>
      <c r="Q80" s="180">
        <f t="shared" si="5"/>
        <v>2.1822477568225773E-4</v>
      </c>
    </row>
    <row r="81" spans="1:17" x14ac:dyDescent="0.2">
      <c r="A81" s="176">
        <v>39873</v>
      </c>
      <c r="B81" s="113">
        <v>-2.6774319393787955E-2</v>
      </c>
      <c r="C81" s="113">
        <v>-5.2396381972997272E-2</v>
      </c>
      <c r="D81" s="113">
        <v>2.5622062579209307E-2</v>
      </c>
      <c r="E81" s="113">
        <v>1.5896886461196743E-2</v>
      </c>
      <c r="F81" s="113">
        <v>2.853402130296994E-2</v>
      </c>
      <c r="G81" s="113">
        <v>-1.5616932363809864E-4</v>
      </c>
      <c r="H81" s="113">
        <v>-1.2210436474028787E-2</v>
      </c>
      <c r="I81" s="113">
        <v>-2.705290441063157E-4</v>
      </c>
      <c r="J81" s="113">
        <v>9.7251761180125636E-3</v>
      </c>
      <c r="K81" s="113">
        <v>7.8197116051490941E-3</v>
      </c>
      <c r="L81" s="113">
        <v>1.1830894727977259E-3</v>
      </c>
      <c r="M81" s="113">
        <v>6.8710349764669598E-4</v>
      </c>
      <c r="N81" s="113">
        <v>3.5271542419047878E-5</v>
      </c>
      <c r="O81" s="177">
        <f t="shared" si="3"/>
        <v>1.6167415505303054E-2</v>
      </c>
      <c r="P81" s="177">
        <f t="shared" si="4"/>
        <v>9.0028010779468204E-3</v>
      </c>
      <c r="Q81" s="177">
        <f t="shared" si="5"/>
        <v>4.5184599595942819E-4</v>
      </c>
    </row>
    <row r="82" spans="1:17" x14ac:dyDescent="0.2">
      <c r="A82" s="178">
        <v>39904</v>
      </c>
      <c r="B82" s="179">
        <v>-2.8514159566754689E-2</v>
      </c>
      <c r="C82" s="179">
        <v>-5.1546827790982012E-2</v>
      </c>
      <c r="D82" s="179">
        <v>2.3032668224227337E-2</v>
      </c>
      <c r="E82" s="179">
        <v>1.3544519208516475E-2</v>
      </c>
      <c r="F82" s="179">
        <v>2.6647617731356557E-2</v>
      </c>
      <c r="G82" s="179">
        <v>-1.6327883812481905E-4</v>
      </c>
      <c r="H82" s="179">
        <v>-1.2267544312979996E-2</v>
      </c>
      <c r="I82" s="179">
        <v>-6.7227537173526373E-4</v>
      </c>
      <c r="J82" s="179">
        <v>9.4881490157108592E-3</v>
      </c>
      <c r="K82" s="179">
        <v>7.6111093024225258E-3</v>
      </c>
      <c r="L82" s="179">
        <v>1.1549753135176777E-3</v>
      </c>
      <c r="M82" s="179">
        <v>6.8150203589232401E-4</v>
      </c>
      <c r="N82" s="179">
        <v>4.0562363878331393E-5</v>
      </c>
      <c r="O82" s="180">
        <f t="shared" si="3"/>
        <v>1.4216794580251742E-2</v>
      </c>
      <c r="P82" s="180">
        <f t="shared" si="4"/>
        <v>8.7660846159402037E-3</v>
      </c>
      <c r="Q82" s="180">
        <f t="shared" si="5"/>
        <v>4.978902803539167E-5</v>
      </c>
    </row>
    <row r="83" spans="1:17" x14ac:dyDescent="0.2">
      <c r="A83" s="176">
        <v>39934</v>
      </c>
      <c r="B83" s="113">
        <v>-2.9246003007015599E-2</v>
      </c>
      <c r="C83" s="113">
        <v>-5.0164283423597272E-2</v>
      </c>
      <c r="D83" s="113">
        <v>2.091828041658168E-2</v>
      </c>
      <c r="E83" s="113">
        <v>1.1631414541584893E-2</v>
      </c>
      <c r="F83" s="113">
        <v>2.4893990759406709E-2</v>
      </c>
      <c r="G83" s="113">
        <v>-1.6400871427957114E-4</v>
      </c>
      <c r="H83" s="113">
        <v>-1.2211545164959313E-2</v>
      </c>
      <c r="I83" s="113">
        <v>-8.8702233858293112E-4</v>
      </c>
      <c r="J83" s="113">
        <v>9.2868658749967886E-3</v>
      </c>
      <c r="K83" s="113">
        <v>7.4068515474341656E-3</v>
      </c>
      <c r="L83" s="113">
        <v>1.1681008002430594E-3</v>
      </c>
      <c r="M83" s="113">
        <v>6.7998300223700463E-4</v>
      </c>
      <c r="N83" s="113">
        <v>3.1930525082560353E-5</v>
      </c>
      <c r="O83" s="177">
        <f t="shared" si="3"/>
        <v>1.2518436880167827E-2</v>
      </c>
      <c r="P83" s="177">
        <f t="shared" si="4"/>
        <v>8.5749523476772241E-3</v>
      </c>
      <c r="Q83" s="177">
        <f t="shared" si="5"/>
        <v>-1.7510881126336613E-4</v>
      </c>
    </row>
    <row r="84" spans="1:17" x14ac:dyDescent="0.2">
      <c r="A84" s="178">
        <v>39965</v>
      </c>
      <c r="B84" s="179">
        <v>-3.0218887906951694E-2</v>
      </c>
      <c r="C84" s="179">
        <v>-4.8871590886522195E-2</v>
      </c>
      <c r="D84" s="179">
        <v>1.8652702979570498E-2</v>
      </c>
      <c r="E84" s="179">
        <v>9.3709796494023719E-3</v>
      </c>
      <c r="F84" s="179">
        <v>2.2407616774086571E-2</v>
      </c>
      <c r="G84" s="179">
        <v>-1.6535970069532689E-4</v>
      </c>
      <c r="H84" s="179">
        <v>-1.2336121257727404E-2</v>
      </c>
      <c r="I84" s="179">
        <v>-5.3515616626146744E-4</v>
      </c>
      <c r="J84" s="179">
        <v>9.2817233301681259E-3</v>
      </c>
      <c r="K84" s="179">
        <v>7.160437148666909E-3</v>
      </c>
      <c r="L84" s="179">
        <v>1.2081419708011884E-3</v>
      </c>
      <c r="M84" s="179">
        <v>8.6407121384445766E-4</v>
      </c>
      <c r="N84" s="179">
        <v>4.9072996855571146E-5</v>
      </c>
      <c r="O84" s="180">
        <f t="shared" si="3"/>
        <v>9.9061358156638385E-3</v>
      </c>
      <c r="P84" s="180">
        <f t="shared" si="4"/>
        <v>8.3685791194680979E-3</v>
      </c>
      <c r="Q84" s="180">
        <f t="shared" si="5"/>
        <v>3.7798804443856134E-4</v>
      </c>
    </row>
    <row r="85" spans="1:17" x14ac:dyDescent="0.2">
      <c r="A85" s="176">
        <v>39995</v>
      </c>
      <c r="B85" s="113">
        <v>-3.1894960479894464E-2</v>
      </c>
      <c r="C85" s="113">
        <v>-4.7888414006690978E-2</v>
      </c>
      <c r="D85" s="113">
        <v>1.5993453526796517E-2</v>
      </c>
      <c r="E85" s="113">
        <v>7.3889924563645074E-3</v>
      </c>
      <c r="F85" s="113">
        <v>2.0742337138178604E-2</v>
      </c>
      <c r="G85" s="113">
        <v>-1.6831469398959482E-4</v>
      </c>
      <c r="H85" s="113">
        <v>-1.2594504111064796E-2</v>
      </c>
      <c r="I85" s="113">
        <v>-5.9052587675970634E-4</v>
      </c>
      <c r="J85" s="113">
        <v>8.6044610704320117E-3</v>
      </c>
      <c r="K85" s="113">
        <v>6.6478800867367845E-3</v>
      </c>
      <c r="L85" s="113">
        <v>1.0600387905723488E-3</v>
      </c>
      <c r="M85" s="113">
        <v>8.4906643399178759E-4</v>
      </c>
      <c r="N85" s="113">
        <v>4.7475759131089711E-5</v>
      </c>
      <c r="O85" s="177">
        <f t="shared" si="3"/>
        <v>7.9795183331242137E-3</v>
      </c>
      <c r="P85" s="177">
        <f t="shared" si="4"/>
        <v>7.7079188773091336E-3</v>
      </c>
      <c r="Q85" s="177">
        <f t="shared" si="5"/>
        <v>3.0601631636317095E-4</v>
      </c>
    </row>
    <row r="86" spans="1:17" x14ac:dyDescent="0.2">
      <c r="A86" s="178">
        <v>40026</v>
      </c>
      <c r="B86" s="179">
        <v>-3.3247248613690952E-2</v>
      </c>
      <c r="C86" s="179">
        <v>-4.7826141918470642E-2</v>
      </c>
      <c r="D86" s="179">
        <v>1.4578893304779706E-2</v>
      </c>
      <c r="E86" s="179">
        <v>6.394177411190605E-3</v>
      </c>
      <c r="F86" s="179">
        <v>1.9957448320160973E-2</v>
      </c>
      <c r="G86" s="179">
        <v>-1.7213291736159719E-4</v>
      </c>
      <c r="H86" s="179">
        <v>-1.2888018943259652E-2</v>
      </c>
      <c r="I86" s="179">
        <v>-5.0311904834912104E-4</v>
      </c>
      <c r="J86" s="179">
        <v>8.1847158935891024E-3</v>
      </c>
      <c r="K86" s="179">
        <v>6.1489511531046962E-3</v>
      </c>
      <c r="L86" s="179">
        <v>1.0979250131159415E-3</v>
      </c>
      <c r="M86" s="179">
        <v>8.5708363943347245E-4</v>
      </c>
      <c r="N86" s="179">
        <v>8.0756087934991398E-5</v>
      </c>
      <c r="O86" s="180">
        <f t="shared" si="3"/>
        <v>6.8972964595397229E-3</v>
      </c>
      <c r="P86" s="180">
        <f t="shared" si="4"/>
        <v>7.2468761662206373E-3</v>
      </c>
      <c r="Q86" s="180">
        <f t="shared" si="5"/>
        <v>4.347206790193428E-4</v>
      </c>
    </row>
    <row r="87" spans="1:17" x14ac:dyDescent="0.2">
      <c r="A87" s="176">
        <v>40057</v>
      </c>
      <c r="B87" s="113">
        <v>-4.0141564261945949E-2</v>
      </c>
      <c r="C87" s="113">
        <v>-5.0835984102899273E-2</v>
      </c>
      <c r="D87" s="113">
        <v>1.0694419840953333E-2</v>
      </c>
      <c r="E87" s="113">
        <v>2.4213723048885543E-3</v>
      </c>
      <c r="F87" s="113">
        <v>1.6279805561580228E-2</v>
      </c>
      <c r="G87" s="113">
        <v>-1.4704615448598804E-4</v>
      </c>
      <c r="H87" s="113">
        <v>-1.3360641230253101E-2</v>
      </c>
      <c r="I87" s="113">
        <v>-3.5074587195258329E-4</v>
      </c>
      <c r="J87" s="113">
        <v>8.2730475360647798E-3</v>
      </c>
      <c r="K87" s="113">
        <v>6.2200283877815298E-3</v>
      </c>
      <c r="L87" s="113">
        <v>1.0274186660926958E-3</v>
      </c>
      <c r="M87" s="113">
        <v>9.3594978344171997E-4</v>
      </c>
      <c r="N87" s="113">
        <v>8.9650698748834507E-5</v>
      </c>
      <c r="O87" s="177">
        <f t="shared" si="3"/>
        <v>2.7721181768411395E-3</v>
      </c>
      <c r="P87" s="177">
        <f t="shared" si="4"/>
        <v>7.2474470538742251E-3</v>
      </c>
      <c r="Q87" s="177">
        <f t="shared" si="5"/>
        <v>6.7485461023797117E-4</v>
      </c>
    </row>
    <row r="88" spans="1:17" x14ac:dyDescent="0.2">
      <c r="A88" s="178">
        <v>40087</v>
      </c>
      <c r="B88" s="179">
        <v>-4.2843392524119527E-2</v>
      </c>
      <c r="C88" s="179">
        <v>-5.2204884279440616E-2</v>
      </c>
      <c r="D88" s="179">
        <v>9.3614917553210848E-3</v>
      </c>
      <c r="E88" s="179">
        <v>1.3935162732460545E-3</v>
      </c>
      <c r="F88" s="179">
        <v>1.5521263727261149E-2</v>
      </c>
      <c r="G88" s="179">
        <v>-1.7886124720589279E-4</v>
      </c>
      <c r="H88" s="179">
        <v>-1.3538963048239656E-2</v>
      </c>
      <c r="I88" s="179">
        <v>-4.0992315856954576E-4</v>
      </c>
      <c r="J88" s="179">
        <v>7.9679754820750296E-3</v>
      </c>
      <c r="K88" s="179">
        <v>5.7309397823128404E-3</v>
      </c>
      <c r="L88" s="179">
        <v>1.217221480068299E-3</v>
      </c>
      <c r="M88" s="179">
        <v>9.5059714838331591E-4</v>
      </c>
      <c r="N88" s="179">
        <v>6.9217071310573858E-5</v>
      </c>
      <c r="O88" s="180">
        <f t="shared" si="3"/>
        <v>1.8034394318155993E-3</v>
      </c>
      <c r="P88" s="180">
        <f t="shared" si="4"/>
        <v>6.948161262381139E-3</v>
      </c>
      <c r="Q88" s="180">
        <f t="shared" si="5"/>
        <v>6.0989106112434408E-4</v>
      </c>
    </row>
    <row r="89" spans="1:17" x14ac:dyDescent="0.2">
      <c r="A89" s="176">
        <v>40118</v>
      </c>
      <c r="B89" s="113">
        <v>-3.9644653021214213E-2</v>
      </c>
      <c r="C89" s="113">
        <v>-5.2940276384303361E-2</v>
      </c>
      <c r="D89" s="113">
        <v>1.3295623363089143E-2</v>
      </c>
      <c r="E89" s="113">
        <v>5.6879664460831618E-3</v>
      </c>
      <c r="F89" s="113">
        <v>1.9294769798613071E-2</v>
      </c>
      <c r="G89" s="113">
        <v>-1.88690259213316E-4</v>
      </c>
      <c r="H89" s="113">
        <v>-1.3059759303455038E-2</v>
      </c>
      <c r="I89" s="113">
        <v>-3.5835378986155344E-4</v>
      </c>
      <c r="J89" s="113">
        <v>7.6076569170059807E-3</v>
      </c>
      <c r="K89" s="113">
        <v>5.317197425679588E-3</v>
      </c>
      <c r="L89" s="113">
        <v>1.1250548663854236E-3</v>
      </c>
      <c r="M89" s="113">
        <v>1.0963874560182747E-3</v>
      </c>
      <c r="N89" s="113">
        <v>6.9017168922692911E-5</v>
      </c>
      <c r="O89" s="177">
        <f t="shared" si="3"/>
        <v>6.0463202359447177E-3</v>
      </c>
      <c r="P89" s="177">
        <f t="shared" si="4"/>
        <v>6.4422522920650118E-3</v>
      </c>
      <c r="Q89" s="177">
        <f t="shared" si="5"/>
        <v>8.0705083507941417E-4</v>
      </c>
    </row>
    <row r="90" spans="1:17" x14ac:dyDescent="0.2">
      <c r="A90" s="178">
        <v>40148</v>
      </c>
      <c r="B90" s="179">
        <v>-3.1875434957081963E-2</v>
      </c>
      <c r="C90" s="179">
        <v>-5.1307802155106087E-2</v>
      </c>
      <c r="D90" s="179">
        <v>1.9432367198024124E-2</v>
      </c>
      <c r="E90" s="179">
        <v>1.2251225442823688E-2</v>
      </c>
      <c r="F90" s="179">
        <v>2.5784480634475818E-2</v>
      </c>
      <c r="G90" s="179">
        <v>-1.8889339333390745E-4</v>
      </c>
      <c r="H90" s="179">
        <v>-1.2861500201394651E-2</v>
      </c>
      <c r="I90" s="179">
        <v>-4.8286159692357189E-4</v>
      </c>
      <c r="J90" s="179">
        <v>7.1811417552004354E-3</v>
      </c>
      <c r="K90" s="179">
        <v>5.387526658518659E-3</v>
      </c>
      <c r="L90" s="179">
        <v>9.1370088460845553E-4</v>
      </c>
      <c r="M90" s="179">
        <v>7.9926222111758325E-4</v>
      </c>
      <c r="N90" s="179">
        <v>8.0651990955737414E-5</v>
      </c>
      <c r="O90" s="180">
        <f t="shared" si="3"/>
        <v>1.2734087039747261E-2</v>
      </c>
      <c r="P90" s="180">
        <f t="shared" si="4"/>
        <v>6.3012275431271149E-3</v>
      </c>
      <c r="Q90" s="180">
        <f t="shared" si="5"/>
        <v>3.970526151497488E-4</v>
      </c>
    </row>
    <row r="91" spans="1:17" x14ac:dyDescent="0.2">
      <c r="A91" s="176">
        <v>40179</v>
      </c>
      <c r="B91" s="113">
        <v>-2.8602460574850094E-2</v>
      </c>
      <c r="C91" s="113">
        <v>-5.0440704412002685E-2</v>
      </c>
      <c r="D91" s="113">
        <v>2.1838243837152552E-2</v>
      </c>
      <c r="E91" s="113">
        <v>1.4650672101980457E-2</v>
      </c>
      <c r="F91" s="113">
        <v>2.7294010544231383E-2</v>
      </c>
      <c r="G91" s="113">
        <v>-1.8207462015239578E-4</v>
      </c>
      <c r="H91" s="113">
        <v>-1.1932836096630617E-2</v>
      </c>
      <c r="I91" s="113">
        <v>-5.2842772546791235E-4</v>
      </c>
      <c r="J91" s="113">
        <v>7.1875717351720979E-3</v>
      </c>
      <c r="K91" s="113">
        <v>4.9993443285699258E-3</v>
      </c>
      <c r="L91" s="113">
        <v>1.3259428297901499E-3</v>
      </c>
      <c r="M91" s="113">
        <v>7.9627069495952511E-4</v>
      </c>
      <c r="N91" s="113">
        <v>6.6013881852498136E-5</v>
      </c>
      <c r="O91" s="177">
        <f t="shared" si="3"/>
        <v>1.517909982744837E-2</v>
      </c>
      <c r="P91" s="177">
        <f t="shared" si="4"/>
        <v>6.3252871583600757E-3</v>
      </c>
      <c r="Q91" s="177">
        <f t="shared" si="5"/>
        <v>3.3385685134411087E-4</v>
      </c>
    </row>
    <row r="92" spans="1:17" x14ac:dyDescent="0.2">
      <c r="A92" s="178">
        <v>40210</v>
      </c>
      <c r="B92" s="179">
        <v>-2.9392316104402606E-2</v>
      </c>
      <c r="C92" s="179">
        <v>-5.0902414299349698E-2</v>
      </c>
      <c r="D92" s="179">
        <v>2.1510098194947071E-2</v>
      </c>
      <c r="E92" s="179">
        <v>1.4244409457902885E-2</v>
      </c>
      <c r="F92" s="179">
        <v>2.6839408421855761E-2</v>
      </c>
      <c r="G92" s="179">
        <v>-1.7905783031322894E-4</v>
      </c>
      <c r="H92" s="179">
        <v>-1.2136717963687675E-2</v>
      </c>
      <c r="I92" s="179">
        <v>-2.7922316995196818E-4</v>
      </c>
      <c r="J92" s="179">
        <v>7.2656887370441828E-3</v>
      </c>
      <c r="K92" s="179">
        <v>5.2093768953470196E-3</v>
      </c>
      <c r="L92" s="179">
        <v>1.0275760941487458E-3</v>
      </c>
      <c r="M92" s="179">
        <v>9.6134485250545906E-4</v>
      </c>
      <c r="N92" s="179">
        <v>6.7390895042956827E-5</v>
      </c>
      <c r="O92" s="180">
        <f t="shared" si="3"/>
        <v>1.4523632627854858E-2</v>
      </c>
      <c r="P92" s="180">
        <f t="shared" si="4"/>
        <v>6.2369529894957653E-3</v>
      </c>
      <c r="Q92" s="180">
        <f t="shared" si="5"/>
        <v>7.495125775964477E-4</v>
      </c>
    </row>
    <row r="93" spans="1:17" x14ac:dyDescent="0.2">
      <c r="A93" s="176">
        <v>40238</v>
      </c>
      <c r="B93" s="113">
        <v>-3.1991827177143203E-2</v>
      </c>
      <c r="C93" s="113">
        <v>-5.0795933683778098E-2</v>
      </c>
      <c r="D93" s="113">
        <v>1.8804106506634888E-2</v>
      </c>
      <c r="E93" s="113">
        <v>1.1404726180650407E-2</v>
      </c>
      <c r="F93" s="113">
        <v>2.4685804850199368E-2</v>
      </c>
      <c r="G93" s="113">
        <v>-1.7714792958165596E-4</v>
      </c>
      <c r="H93" s="113">
        <v>-1.3001485304608464E-2</v>
      </c>
      <c r="I93" s="113">
        <v>-1.0244543535884094E-4</v>
      </c>
      <c r="J93" s="113">
        <v>7.3993803259844813E-3</v>
      </c>
      <c r="K93" s="113">
        <v>5.4068209615842841E-3</v>
      </c>
      <c r="L93" s="113">
        <v>1.0624573641051988E-3</v>
      </c>
      <c r="M93" s="113">
        <v>8.7791706652149955E-4</v>
      </c>
      <c r="N93" s="113">
        <v>5.2184933773498012E-5</v>
      </c>
      <c r="O93" s="177">
        <f t="shared" si="3"/>
        <v>1.1507171616009247E-2</v>
      </c>
      <c r="P93" s="177">
        <f t="shared" si="4"/>
        <v>6.4692783256894825E-3</v>
      </c>
      <c r="Q93" s="177">
        <f t="shared" si="5"/>
        <v>8.2765656493615663E-4</v>
      </c>
    </row>
    <row r="94" spans="1:17" x14ac:dyDescent="0.2">
      <c r="A94" s="178">
        <v>40269</v>
      </c>
      <c r="B94" s="179">
        <v>-2.9608029118028942E-2</v>
      </c>
      <c r="C94" s="179">
        <v>-5.055407117939071E-2</v>
      </c>
      <c r="D94" s="179">
        <v>2.0946042061361764E-2</v>
      </c>
      <c r="E94" s="179">
        <v>1.3163365724345667E-2</v>
      </c>
      <c r="F94" s="179">
        <v>2.5945614915517109E-2</v>
      </c>
      <c r="G94" s="179">
        <v>-1.7980768117486023E-4</v>
      </c>
      <c r="H94" s="179">
        <v>-1.2800465174514539E-2</v>
      </c>
      <c r="I94" s="179">
        <v>1.9802366451795146E-4</v>
      </c>
      <c r="J94" s="179">
        <v>7.7826763370161004E-3</v>
      </c>
      <c r="K94" s="179">
        <v>5.7837506763693987E-3</v>
      </c>
      <c r="L94" s="179">
        <v>1.111889917177024E-3</v>
      </c>
      <c r="M94" s="179">
        <v>8.485916008857886E-4</v>
      </c>
      <c r="N94" s="179">
        <v>3.8444142583889309E-5</v>
      </c>
      <c r="O94" s="180">
        <f t="shared" si="3"/>
        <v>1.296534205982771E-2</v>
      </c>
      <c r="P94" s="180">
        <f t="shared" si="4"/>
        <v>6.8956405935464227E-3</v>
      </c>
      <c r="Q94" s="180">
        <f t="shared" si="5"/>
        <v>1.0850594079876293E-3</v>
      </c>
    </row>
    <row r="95" spans="1:17" x14ac:dyDescent="0.2">
      <c r="A95" s="176">
        <v>40299</v>
      </c>
      <c r="B95" s="113">
        <v>-3.0680708214092633E-2</v>
      </c>
      <c r="C95" s="113">
        <v>-5.0889316670476997E-2</v>
      </c>
      <c r="D95" s="113">
        <v>2.0208608456384381E-2</v>
      </c>
      <c r="E95" s="113">
        <v>1.2932689662128283E-2</v>
      </c>
      <c r="F95" s="113">
        <v>2.5239632889282517E-2</v>
      </c>
      <c r="G95" s="113">
        <v>-1.8183087114509113E-4</v>
      </c>
      <c r="H95" s="113">
        <v>-1.2586735078152085E-2</v>
      </c>
      <c r="I95" s="113">
        <v>4.616227221429455E-4</v>
      </c>
      <c r="J95" s="113">
        <v>7.2759187942560968E-3</v>
      </c>
      <c r="K95" s="113">
        <v>5.2328168222959218E-3</v>
      </c>
      <c r="L95" s="113">
        <v>1.0800146429605258E-3</v>
      </c>
      <c r="M95" s="113">
        <v>9.0635304728064277E-4</v>
      </c>
      <c r="N95" s="113">
        <v>5.6734281719006788E-5</v>
      </c>
      <c r="O95" s="177">
        <f t="shared" si="3"/>
        <v>1.2471066939985341E-2</v>
      </c>
      <c r="P95" s="177">
        <f t="shared" si="4"/>
        <v>6.3128314652564476E-3</v>
      </c>
      <c r="Q95" s="177">
        <f t="shared" si="5"/>
        <v>1.424710051142595E-3</v>
      </c>
    </row>
    <row r="96" spans="1:17" x14ac:dyDescent="0.2">
      <c r="A96" s="178">
        <v>40330</v>
      </c>
      <c r="B96" s="179">
        <v>-3.1232522722950847E-2</v>
      </c>
      <c r="C96" s="179">
        <v>-5.0858848239762527E-2</v>
      </c>
      <c r="D96" s="179">
        <v>1.9626325516811687E-2</v>
      </c>
      <c r="E96" s="179">
        <v>1.291311179797263E-2</v>
      </c>
      <c r="F96" s="179">
        <v>2.5289641942952034E-2</v>
      </c>
      <c r="G96" s="179">
        <v>-1.9208856428376379E-4</v>
      </c>
      <c r="H96" s="179">
        <v>-1.2261047805410659E-2</v>
      </c>
      <c r="I96" s="179">
        <v>7.6606224715020847E-5</v>
      </c>
      <c r="J96" s="179">
        <v>6.7132137188390568E-3</v>
      </c>
      <c r="K96" s="179">
        <v>4.9336138416690815E-3</v>
      </c>
      <c r="L96" s="179">
        <v>1.0712185415288561E-3</v>
      </c>
      <c r="M96" s="179">
        <v>6.8289231126347956E-4</v>
      </c>
      <c r="N96" s="179">
        <v>2.5489024377639307E-5</v>
      </c>
      <c r="O96" s="180">
        <f t="shared" si="3"/>
        <v>1.2836505573257613E-2</v>
      </c>
      <c r="P96" s="180">
        <f t="shared" si="4"/>
        <v>6.0048323831979377E-3</v>
      </c>
      <c r="Q96" s="180">
        <f t="shared" si="5"/>
        <v>7.8498756035613976E-4</v>
      </c>
    </row>
    <row r="97" spans="1:17" x14ac:dyDescent="0.2">
      <c r="A97" s="176">
        <v>40360</v>
      </c>
      <c r="B97" s="113">
        <v>-3.1244221172054207E-2</v>
      </c>
      <c r="C97" s="113">
        <v>-5.037561428571298E-2</v>
      </c>
      <c r="D97" s="113">
        <v>1.9131393113658794E-2</v>
      </c>
      <c r="E97" s="113">
        <v>1.2501309015376869E-2</v>
      </c>
      <c r="F97" s="113">
        <v>2.4519129433373959E-2</v>
      </c>
      <c r="G97" s="113">
        <v>-1.847430716121492E-4</v>
      </c>
      <c r="H97" s="113">
        <v>-1.1958504140081679E-2</v>
      </c>
      <c r="I97" s="113">
        <v>1.2542679369673785E-4</v>
      </c>
      <c r="J97" s="113">
        <v>6.6300840982819239E-3</v>
      </c>
      <c r="K97" s="113">
        <v>4.7382830401447021E-3</v>
      </c>
      <c r="L97" s="113">
        <v>1.1756966883610153E-3</v>
      </c>
      <c r="M97" s="113">
        <v>6.5614630344764139E-4</v>
      </c>
      <c r="N97" s="113">
        <v>5.995806632856586E-5</v>
      </c>
      <c r="O97" s="177">
        <f t="shared" si="3"/>
        <v>1.2375882221680132E-2</v>
      </c>
      <c r="P97" s="177">
        <f t="shared" si="4"/>
        <v>5.9139797285057173E-3</v>
      </c>
      <c r="Q97" s="177">
        <f t="shared" si="5"/>
        <v>8.415311634729451E-4</v>
      </c>
    </row>
    <row r="98" spans="1:17" x14ac:dyDescent="0.2">
      <c r="A98" s="178">
        <v>40391</v>
      </c>
      <c r="B98" s="179">
        <v>-3.1589622829920568E-2</v>
      </c>
      <c r="C98" s="179">
        <v>-5.0383753060258787E-2</v>
      </c>
      <c r="D98" s="179">
        <v>1.879413023033823E-2</v>
      </c>
      <c r="E98" s="179">
        <v>1.2180807269197892E-2</v>
      </c>
      <c r="F98" s="179">
        <v>2.4137906076142582E-2</v>
      </c>
      <c r="G98" s="179">
        <v>-1.9070806260880171E-4</v>
      </c>
      <c r="H98" s="179">
        <v>-1.1857530278774059E-2</v>
      </c>
      <c r="I98" s="179">
        <v>9.1139534438171136E-5</v>
      </c>
      <c r="J98" s="179">
        <v>6.6133229611403414E-3</v>
      </c>
      <c r="K98" s="179">
        <v>4.7642694476888953E-3</v>
      </c>
      <c r="L98" s="179">
        <v>1.1250296719198299E-3</v>
      </c>
      <c r="M98" s="179">
        <v>7.171381971230067E-4</v>
      </c>
      <c r="N98" s="179">
        <v>6.885644408608516E-6</v>
      </c>
      <c r="O98" s="180">
        <f t="shared" si="3"/>
        <v>1.2089667734759722E-2</v>
      </c>
      <c r="P98" s="180">
        <f t="shared" si="4"/>
        <v>5.8892991196087255E-3</v>
      </c>
      <c r="Q98" s="180">
        <f t="shared" si="5"/>
        <v>8.1516337596978627E-4</v>
      </c>
    </row>
    <row r="99" spans="1:17" x14ac:dyDescent="0.2">
      <c r="A99" s="176">
        <v>40422</v>
      </c>
      <c r="B99" s="113">
        <v>-2.2055222867892472E-2</v>
      </c>
      <c r="C99" s="113">
        <v>-4.9564336355058719E-2</v>
      </c>
      <c r="D99" s="113">
        <v>2.7509113487166257E-2</v>
      </c>
      <c r="E99" s="113">
        <v>2.0932884589905627E-2</v>
      </c>
      <c r="F99" s="113">
        <v>3.2779158773406453E-2</v>
      </c>
      <c r="G99" s="113">
        <v>-1.6810969997063603E-4</v>
      </c>
      <c r="H99" s="113">
        <v>-1.1710368438675935E-2</v>
      </c>
      <c r="I99" s="113">
        <v>3.2203955145742551E-5</v>
      </c>
      <c r="J99" s="113">
        <v>6.5762288972606338E-3</v>
      </c>
      <c r="K99" s="113">
        <v>4.6212561333664913E-3</v>
      </c>
      <c r="L99" s="113">
        <v>1.1742845870730235E-3</v>
      </c>
      <c r="M99" s="113">
        <v>7.4855181551194917E-4</v>
      </c>
      <c r="N99" s="113">
        <v>3.2136361309168252E-5</v>
      </c>
      <c r="O99" s="177">
        <f t="shared" si="3"/>
        <v>2.0900680634759881E-2</v>
      </c>
      <c r="P99" s="177">
        <f t="shared" si="4"/>
        <v>5.7955407204395145E-3</v>
      </c>
      <c r="Q99" s="177">
        <f t="shared" si="5"/>
        <v>8.1289213196685992E-4</v>
      </c>
    </row>
    <row r="100" spans="1:17" x14ac:dyDescent="0.2">
      <c r="A100" s="178">
        <v>40452</v>
      </c>
      <c r="B100" s="179">
        <v>-2.3165534627015462E-2</v>
      </c>
      <c r="C100" s="179">
        <v>-4.930077798888359E-2</v>
      </c>
      <c r="D100" s="179">
        <v>2.6135243361868142E-2</v>
      </c>
      <c r="E100" s="179">
        <v>1.9484244582910239E-2</v>
      </c>
      <c r="F100" s="179">
        <v>3.1167983800468722E-2</v>
      </c>
      <c r="G100" s="179">
        <v>-1.7882764050896171E-4</v>
      </c>
      <c r="H100" s="179">
        <v>-1.1418706705642845E-2</v>
      </c>
      <c r="I100" s="179">
        <v>-8.6204871406685244E-5</v>
      </c>
      <c r="J100" s="179">
        <v>6.6509987789579042E-3</v>
      </c>
      <c r="K100" s="179">
        <v>4.7458644878715112E-3</v>
      </c>
      <c r="L100" s="179">
        <v>1.1138249109977332E-3</v>
      </c>
      <c r="M100" s="179">
        <v>7.701035941928006E-4</v>
      </c>
      <c r="N100" s="179">
        <v>2.1205785895858957E-5</v>
      </c>
      <c r="O100" s="180">
        <f t="shared" si="3"/>
        <v>1.9570449454316914E-2</v>
      </c>
      <c r="P100" s="180">
        <f t="shared" si="4"/>
        <v>5.8596893988692444E-3</v>
      </c>
      <c r="Q100" s="180">
        <f t="shared" si="5"/>
        <v>7.0510450868197427E-4</v>
      </c>
    </row>
    <row r="101" spans="1:17" x14ac:dyDescent="0.2">
      <c r="A101" s="176">
        <v>40483</v>
      </c>
      <c r="B101" s="113">
        <v>-2.5811520236683677E-2</v>
      </c>
      <c r="C101" s="113">
        <v>-4.9486483336615796E-2</v>
      </c>
      <c r="D101" s="113">
        <v>2.3674963099932122E-2</v>
      </c>
      <c r="E101" s="113">
        <v>1.6779572083962326E-2</v>
      </c>
      <c r="F101" s="113">
        <v>2.8749585103483924E-2</v>
      </c>
      <c r="G101" s="113">
        <v>-1.9274793105839949E-4</v>
      </c>
      <c r="H101" s="113">
        <v>-1.1605695330653275E-2</v>
      </c>
      <c r="I101" s="113">
        <v>-1.7156975780992462E-4</v>
      </c>
      <c r="J101" s="113">
        <v>6.8953910159697974E-3</v>
      </c>
      <c r="K101" s="113">
        <v>4.9576511990465297E-3</v>
      </c>
      <c r="L101" s="113">
        <v>1.2083595226319642E-3</v>
      </c>
      <c r="M101" s="113">
        <v>6.9073346208053802E-4</v>
      </c>
      <c r="N101" s="113">
        <v>3.8646832210766326E-5</v>
      </c>
      <c r="O101" s="177">
        <f t="shared" si="3"/>
        <v>1.6951141841772249E-2</v>
      </c>
      <c r="P101" s="177">
        <f t="shared" si="4"/>
        <v>6.1660107216784943E-3</v>
      </c>
      <c r="Q101" s="177">
        <f t="shared" si="5"/>
        <v>5.5781053648137977E-4</v>
      </c>
    </row>
    <row r="102" spans="1:17" x14ac:dyDescent="0.2">
      <c r="A102" s="178">
        <v>40513</v>
      </c>
      <c r="B102" s="179">
        <v>-2.4106255204233814E-2</v>
      </c>
      <c r="C102" s="179">
        <v>-5.0277136280515992E-2</v>
      </c>
      <c r="D102" s="179">
        <v>2.6170881076282185E-2</v>
      </c>
      <c r="E102" s="179">
        <v>2.0098494892284675E-2</v>
      </c>
      <c r="F102" s="179">
        <v>3.1430261637606087E-2</v>
      </c>
      <c r="G102" s="179">
        <v>-1.337908777412897E-4</v>
      </c>
      <c r="H102" s="179">
        <v>-1.1037501297085566E-2</v>
      </c>
      <c r="I102" s="179">
        <v>-1.6047457049456071E-4</v>
      </c>
      <c r="J102" s="179">
        <v>6.0723861839975116E-3</v>
      </c>
      <c r="K102" s="179">
        <v>4.3647535864326722E-3</v>
      </c>
      <c r="L102" s="179">
        <v>9.4553895978295407E-4</v>
      </c>
      <c r="M102" s="179">
        <v>7.0520432112279336E-4</v>
      </c>
      <c r="N102" s="179">
        <v>5.6889316659091577E-5</v>
      </c>
      <c r="O102" s="180">
        <f t="shared" si="3"/>
        <v>2.025896946277923E-2</v>
      </c>
      <c r="P102" s="180">
        <f t="shared" si="4"/>
        <v>5.310292546215626E-3</v>
      </c>
      <c r="Q102" s="180">
        <f t="shared" si="5"/>
        <v>6.0161906728732422E-4</v>
      </c>
    </row>
    <row r="103" spans="1:17" x14ac:dyDescent="0.2">
      <c r="A103" s="176">
        <v>40544</v>
      </c>
      <c r="B103" s="113">
        <v>-2.4721554384556355E-2</v>
      </c>
      <c r="C103" s="113">
        <v>-5.102055848726559E-2</v>
      </c>
      <c r="D103" s="113">
        <v>2.6299004102709255E-2</v>
      </c>
      <c r="E103" s="113">
        <v>1.9972057027458721E-2</v>
      </c>
      <c r="F103" s="113">
        <v>3.0999068099828837E-2</v>
      </c>
      <c r="G103" s="113">
        <v>-1.6197064942234527E-4</v>
      </c>
      <c r="H103" s="113">
        <v>-1.0738266448141439E-2</v>
      </c>
      <c r="I103" s="113">
        <v>-1.2677397480633399E-4</v>
      </c>
      <c r="J103" s="113">
        <v>6.3269470752505353E-3</v>
      </c>
      <c r="K103" s="113">
        <v>4.8416004642564073E-3</v>
      </c>
      <c r="L103" s="113">
        <v>8.6973896720038825E-4</v>
      </c>
      <c r="M103" s="113">
        <v>5.4542310570464075E-4</v>
      </c>
      <c r="N103" s="113">
        <v>7.0184538089098687E-5</v>
      </c>
      <c r="O103" s="177">
        <f t="shared" si="3"/>
        <v>2.0098831002265054E-2</v>
      </c>
      <c r="P103" s="177">
        <f t="shared" si="4"/>
        <v>5.7113394314567958E-3</v>
      </c>
      <c r="Q103" s="177">
        <f t="shared" si="5"/>
        <v>4.8883366898740544E-4</v>
      </c>
    </row>
    <row r="104" spans="1:17" x14ac:dyDescent="0.2">
      <c r="A104" s="178">
        <v>40575</v>
      </c>
      <c r="B104" s="179">
        <v>-2.4443304640119998E-2</v>
      </c>
      <c r="C104" s="179">
        <v>-5.1606663008021504E-2</v>
      </c>
      <c r="D104" s="179">
        <v>2.7163358367901527E-2</v>
      </c>
      <c r="E104" s="179">
        <v>2.0518528130451338E-2</v>
      </c>
      <c r="F104" s="179">
        <v>3.132900108583625E-2</v>
      </c>
      <c r="G104" s="179">
        <v>-1.7952238253236507E-4</v>
      </c>
      <c r="H104" s="179">
        <v>-1.0488064392346589E-2</v>
      </c>
      <c r="I104" s="179">
        <v>-1.4288618050596052E-4</v>
      </c>
      <c r="J104" s="179">
        <v>6.6448302374501923E-3</v>
      </c>
      <c r="K104" s="179">
        <v>4.933326315425147E-3</v>
      </c>
      <c r="L104" s="179">
        <v>1.0997232380273649E-3</v>
      </c>
      <c r="M104" s="179">
        <v>5.3769939314370801E-4</v>
      </c>
      <c r="N104" s="179">
        <v>7.4081290853973092E-5</v>
      </c>
      <c r="O104" s="180">
        <f t="shared" si="3"/>
        <v>2.0661414310957298E-2</v>
      </c>
      <c r="P104" s="180">
        <f t="shared" si="4"/>
        <v>6.0330495534525116E-3</v>
      </c>
      <c r="Q104" s="180">
        <f t="shared" si="5"/>
        <v>4.6889450349172062E-4</v>
      </c>
    </row>
    <row r="105" spans="1:17" x14ac:dyDescent="0.2">
      <c r="A105" s="176">
        <v>40603</v>
      </c>
      <c r="B105" s="113">
        <v>-2.1677132754893181E-2</v>
      </c>
      <c r="C105" s="113">
        <v>-5.2020313101695317E-2</v>
      </c>
      <c r="D105" s="113">
        <v>3.0343180346802136E-2</v>
      </c>
      <c r="E105" s="113">
        <v>2.3582059791435662E-2</v>
      </c>
      <c r="F105" s="113">
        <v>3.3508087606526897E-2</v>
      </c>
      <c r="G105" s="113">
        <v>-1.5165778464711961E-4</v>
      </c>
      <c r="H105" s="113">
        <v>-9.4988354135747601E-3</v>
      </c>
      <c r="I105" s="113">
        <v>-2.7553461686936074E-4</v>
      </c>
      <c r="J105" s="113">
        <v>6.7611205553664792E-3</v>
      </c>
      <c r="K105" s="113">
        <v>5.2388127671221755E-3</v>
      </c>
      <c r="L105" s="113">
        <v>1.0119373173378898E-3</v>
      </c>
      <c r="M105" s="113">
        <v>4.3429399510771296E-4</v>
      </c>
      <c r="N105" s="113">
        <v>7.6076475798700848E-5</v>
      </c>
      <c r="O105" s="177">
        <f t="shared" si="3"/>
        <v>2.3857594408305018E-2</v>
      </c>
      <c r="P105" s="177">
        <f t="shared" si="4"/>
        <v>6.250750084460065E-3</v>
      </c>
      <c r="Q105" s="177">
        <f t="shared" si="5"/>
        <v>2.3483585403705307E-4</v>
      </c>
    </row>
    <row r="106" spans="1:17" x14ac:dyDescent="0.2">
      <c r="A106" s="178">
        <v>40634</v>
      </c>
      <c r="B106" s="179">
        <v>-2.3241117254238306E-2</v>
      </c>
      <c r="C106" s="179">
        <v>-5.2717841060300905E-2</v>
      </c>
      <c r="D106" s="179">
        <v>2.9476723806062602E-2</v>
      </c>
      <c r="E106" s="179">
        <v>2.2972082318084324E-2</v>
      </c>
      <c r="F106" s="179">
        <v>3.3500308958513705E-2</v>
      </c>
      <c r="G106" s="179">
        <v>-1.4296875398363238E-4</v>
      </c>
      <c r="H106" s="179">
        <v>-1.006986955275575E-2</v>
      </c>
      <c r="I106" s="179">
        <v>-3.1538833368999534E-4</v>
      </c>
      <c r="J106" s="179">
        <v>6.5046414879782796E-3</v>
      </c>
      <c r="K106" s="179">
        <v>4.997168423766048E-3</v>
      </c>
      <c r="L106" s="179">
        <v>9.4545100049589362E-4</v>
      </c>
      <c r="M106" s="179">
        <v>5.0323092760660353E-4</v>
      </c>
      <c r="N106" s="179">
        <v>5.8791136109733998E-5</v>
      </c>
      <c r="O106" s="180">
        <f t="shared" si="3"/>
        <v>2.3287470651774323E-2</v>
      </c>
      <c r="P106" s="180">
        <f t="shared" si="4"/>
        <v>5.9426194242619412E-3</v>
      </c>
      <c r="Q106" s="180">
        <f t="shared" si="5"/>
        <v>2.4663373002634217E-4</v>
      </c>
    </row>
    <row r="107" spans="1:17" x14ac:dyDescent="0.2">
      <c r="A107" s="176">
        <v>40664</v>
      </c>
      <c r="B107" s="113">
        <v>-2.2667267020062096E-2</v>
      </c>
      <c r="C107" s="113">
        <v>-5.3490642351998983E-2</v>
      </c>
      <c r="D107" s="113">
        <v>3.0823375331936881E-2</v>
      </c>
      <c r="E107" s="113">
        <v>2.4125028124039473E-2</v>
      </c>
      <c r="F107" s="113">
        <v>3.4476916266357092E-2</v>
      </c>
      <c r="G107" s="113">
        <v>-1.3811010086405646E-4</v>
      </c>
      <c r="H107" s="113">
        <v>-9.9050191424138508E-3</v>
      </c>
      <c r="I107" s="113">
        <v>-3.0875889903971725E-4</v>
      </c>
      <c r="J107" s="113">
        <v>6.6983472078974106E-3</v>
      </c>
      <c r="K107" s="113">
        <v>5.2552507424978292E-3</v>
      </c>
      <c r="L107" s="113">
        <v>9.3243982164582155E-4</v>
      </c>
      <c r="M107" s="113">
        <v>4.5519361365538969E-4</v>
      </c>
      <c r="N107" s="113">
        <v>5.5463030098369476E-5</v>
      </c>
      <c r="O107" s="177">
        <f t="shared" si="3"/>
        <v>2.4433787023079183E-2</v>
      </c>
      <c r="P107" s="177">
        <f t="shared" si="4"/>
        <v>6.1876905641436511E-3</v>
      </c>
      <c r="Q107" s="177">
        <f t="shared" si="5"/>
        <v>2.0189774471404191E-4</v>
      </c>
    </row>
    <row r="108" spans="1:17" x14ac:dyDescent="0.2">
      <c r="A108" s="178">
        <v>40695</v>
      </c>
      <c r="B108" s="179">
        <v>-2.0459652248383781E-2</v>
      </c>
      <c r="C108" s="179">
        <v>-5.3603313019296508E-2</v>
      </c>
      <c r="D108" s="179">
        <v>3.3143660770912721E-2</v>
      </c>
      <c r="E108" s="179">
        <v>2.5988449749708972E-2</v>
      </c>
      <c r="F108" s="179">
        <v>3.6015911804785146E-2</v>
      </c>
      <c r="G108" s="179">
        <v>-1.4618556832189747E-4</v>
      </c>
      <c r="H108" s="179">
        <v>-9.5756081892774039E-3</v>
      </c>
      <c r="I108" s="179">
        <v>-3.0566829747687689E-4</v>
      </c>
      <c r="J108" s="179">
        <v>7.155211021203753E-3</v>
      </c>
      <c r="K108" s="179">
        <v>5.5582555579860833E-3</v>
      </c>
      <c r="L108" s="179">
        <v>8.895125905462411E-4</v>
      </c>
      <c r="M108" s="179">
        <v>6.084081754084593E-4</v>
      </c>
      <c r="N108" s="179">
        <v>9.9034697262970304E-5</v>
      </c>
      <c r="O108" s="180">
        <f t="shared" si="3"/>
        <v>2.6294118047185844E-2</v>
      </c>
      <c r="P108" s="180">
        <f t="shared" si="4"/>
        <v>6.4477681485323249E-3</v>
      </c>
      <c r="Q108" s="180">
        <f t="shared" si="5"/>
        <v>4.0177457519455272E-4</v>
      </c>
    </row>
    <row r="109" spans="1:17" x14ac:dyDescent="0.2">
      <c r="A109" s="176">
        <v>40725</v>
      </c>
      <c r="B109" s="113">
        <v>-1.7782113336705395E-2</v>
      </c>
      <c r="C109" s="113">
        <v>-5.3522137008963334E-2</v>
      </c>
      <c r="D109" s="113">
        <v>3.5740023672257933E-2</v>
      </c>
      <c r="E109" s="113">
        <v>2.8505708892481656E-2</v>
      </c>
      <c r="F109" s="113">
        <v>3.8010037656864268E-2</v>
      </c>
      <c r="G109" s="113">
        <v>-1.4980230358645633E-4</v>
      </c>
      <c r="H109" s="113">
        <v>-9.3679471879419343E-3</v>
      </c>
      <c r="I109" s="113">
        <v>1.3420727145778498E-5</v>
      </c>
      <c r="J109" s="113">
        <v>7.2343147797762795E-3</v>
      </c>
      <c r="K109" s="113">
        <v>5.6955299801585372E-3</v>
      </c>
      <c r="L109" s="113">
        <v>8.9805250763749659E-4</v>
      </c>
      <c r="M109" s="113">
        <v>5.6181555303523448E-4</v>
      </c>
      <c r="N109" s="113">
        <v>7.8916738945011681E-5</v>
      </c>
      <c r="O109" s="177">
        <f t="shared" si="3"/>
        <v>2.8492288165335874E-2</v>
      </c>
      <c r="P109" s="177">
        <f t="shared" si="4"/>
        <v>6.5935824877960333E-3</v>
      </c>
      <c r="Q109" s="177">
        <f t="shared" si="5"/>
        <v>6.5415301912602464E-4</v>
      </c>
    </row>
    <row r="110" spans="1:17" x14ac:dyDescent="0.2">
      <c r="A110" s="178">
        <v>40756</v>
      </c>
      <c r="B110" s="179">
        <v>-1.9111929780687882E-2</v>
      </c>
      <c r="C110" s="179">
        <v>-5.4342540932967587E-2</v>
      </c>
      <c r="D110" s="179">
        <v>3.5230611152279684E-2</v>
      </c>
      <c r="E110" s="179">
        <v>2.7774889953043704E-2</v>
      </c>
      <c r="F110" s="179">
        <v>3.6932831686044804E-2</v>
      </c>
      <c r="G110" s="179">
        <v>-1.4188425541623365E-4</v>
      </c>
      <c r="H110" s="179">
        <v>-8.9223425077866719E-3</v>
      </c>
      <c r="I110" s="179">
        <v>-9.371496979818729E-5</v>
      </c>
      <c r="J110" s="179">
        <v>7.4557211992359804E-3</v>
      </c>
      <c r="K110" s="179">
        <v>6.0037584884236042E-3</v>
      </c>
      <c r="L110" s="179">
        <v>8.5095348712053921E-4</v>
      </c>
      <c r="M110" s="179">
        <v>5.1172301161941426E-4</v>
      </c>
      <c r="N110" s="179">
        <v>8.9286212072422691E-5</v>
      </c>
      <c r="O110" s="180">
        <f t="shared" si="3"/>
        <v>2.7868604922841898E-2</v>
      </c>
      <c r="P110" s="180">
        <f t="shared" si="4"/>
        <v>6.8547119755441432E-3</v>
      </c>
      <c r="Q110" s="180">
        <f t="shared" si="5"/>
        <v>5.0729425389364963E-4</v>
      </c>
    </row>
    <row r="111" spans="1:17" x14ac:dyDescent="0.2">
      <c r="A111" s="176">
        <v>40787</v>
      </c>
      <c r="B111" s="113">
        <v>-2.3928471573174792E-2</v>
      </c>
      <c r="C111" s="113">
        <v>-5.421070582734662E-2</v>
      </c>
      <c r="D111" s="113">
        <v>3.02822342541718E-2</v>
      </c>
      <c r="E111" s="113">
        <v>2.2880841997732146E-2</v>
      </c>
      <c r="F111" s="113">
        <v>3.2133744900438646E-2</v>
      </c>
      <c r="G111" s="113">
        <v>-1.599951396054166E-4</v>
      </c>
      <c r="H111" s="113">
        <v>-8.8953947463528311E-3</v>
      </c>
      <c r="I111" s="113">
        <v>-1.9751301674825222E-4</v>
      </c>
      <c r="J111" s="113">
        <v>7.4013922564396565E-3</v>
      </c>
      <c r="K111" s="113">
        <v>6.1742627996334591E-3</v>
      </c>
      <c r="L111" s="113">
        <v>7.4984302336792612E-4</v>
      </c>
      <c r="M111" s="113">
        <v>3.9421774064130061E-4</v>
      </c>
      <c r="N111" s="113">
        <v>8.3068692796971129E-5</v>
      </c>
      <c r="O111" s="177">
        <f t="shared" si="3"/>
        <v>2.3078355014480401E-2</v>
      </c>
      <c r="P111" s="177">
        <f t="shared" si="4"/>
        <v>6.9241058230013856E-3</v>
      </c>
      <c r="Q111" s="177">
        <f t="shared" si="5"/>
        <v>2.7977341669001949E-4</v>
      </c>
    </row>
    <row r="112" spans="1:17" x14ac:dyDescent="0.2">
      <c r="A112" s="178">
        <v>40817</v>
      </c>
      <c r="B112" s="179">
        <v>-2.3729906924395069E-2</v>
      </c>
      <c r="C112" s="179">
        <v>-5.4748582386698441E-2</v>
      </c>
      <c r="D112" s="179">
        <v>3.1018675462303361E-2</v>
      </c>
      <c r="E112" s="179">
        <v>2.3772649472083209E-2</v>
      </c>
      <c r="F112" s="179">
        <v>3.2642851319442147E-2</v>
      </c>
      <c r="G112" s="179">
        <v>-1.482230914919141E-4</v>
      </c>
      <c r="H112" s="179">
        <v>-8.6293510044270581E-3</v>
      </c>
      <c r="I112" s="179">
        <v>-9.2627751439969703E-5</v>
      </c>
      <c r="J112" s="179">
        <v>7.2460259902201521E-3</v>
      </c>
      <c r="K112" s="179">
        <v>6.0871755064790759E-3</v>
      </c>
      <c r="L112" s="179">
        <v>7.1633532774467495E-4</v>
      </c>
      <c r="M112" s="179">
        <v>3.0092356419964716E-4</v>
      </c>
      <c r="N112" s="179">
        <v>1.4159159179675463E-4</v>
      </c>
      <c r="O112" s="180">
        <f t="shared" si="3"/>
        <v>2.3865277223523176E-2</v>
      </c>
      <c r="P112" s="180">
        <f t="shared" si="4"/>
        <v>6.8035108342237513E-3</v>
      </c>
      <c r="Q112" s="180">
        <f t="shared" si="5"/>
        <v>3.4988740455643209E-4</v>
      </c>
    </row>
    <row r="113" spans="1:17" x14ac:dyDescent="0.2">
      <c r="A113" s="176">
        <v>40848</v>
      </c>
      <c r="B113" s="113">
        <v>-2.2581373488025157E-2</v>
      </c>
      <c r="C113" s="113">
        <v>-5.4292619725043255E-2</v>
      </c>
      <c r="D113" s="113">
        <v>3.1711246237018091E-2</v>
      </c>
      <c r="E113" s="113">
        <v>2.4479320894917202E-2</v>
      </c>
      <c r="F113" s="113">
        <v>3.3067763877214752E-2</v>
      </c>
      <c r="G113" s="113">
        <v>-1.4359565147763952E-4</v>
      </c>
      <c r="H113" s="113">
        <v>-8.5153340423896728E-3</v>
      </c>
      <c r="I113" s="113">
        <v>7.0486711569756381E-5</v>
      </c>
      <c r="J113" s="113">
        <v>7.2319253421008886E-3</v>
      </c>
      <c r="K113" s="113">
        <v>6.1703715646867583E-3</v>
      </c>
      <c r="L113" s="113">
        <v>6.3761775183768775E-4</v>
      </c>
      <c r="M113" s="113">
        <v>2.9884115113126608E-4</v>
      </c>
      <c r="N113" s="113">
        <v>1.2509487444517753E-4</v>
      </c>
      <c r="O113" s="177">
        <f t="shared" si="3"/>
        <v>2.4408834183347439E-2</v>
      </c>
      <c r="P113" s="177">
        <f t="shared" si="4"/>
        <v>6.8079893165244459E-3</v>
      </c>
      <c r="Q113" s="177">
        <f t="shared" si="5"/>
        <v>4.9442273714619999E-4</v>
      </c>
    </row>
    <row r="114" spans="1:17" x14ac:dyDescent="0.2">
      <c r="A114" s="178">
        <v>40878</v>
      </c>
      <c r="B114" s="179">
        <v>-2.4669424086251172E-2</v>
      </c>
      <c r="C114" s="179">
        <v>-5.4079672703821705E-2</v>
      </c>
      <c r="D114" s="179">
        <v>2.9410248617570519E-2</v>
      </c>
      <c r="E114" s="179">
        <v>2.1390859626905109E-2</v>
      </c>
      <c r="F114" s="179">
        <v>2.9506878824884553E-2</v>
      </c>
      <c r="G114" s="179">
        <v>-1.2603242491629677E-4</v>
      </c>
      <c r="H114" s="179">
        <v>-8.1223051066565896E-3</v>
      </c>
      <c r="I114" s="179">
        <v>1.3231833359343543E-4</v>
      </c>
      <c r="J114" s="179">
        <v>8.0193889906654114E-3</v>
      </c>
      <c r="K114" s="179">
        <v>6.7748258777675626E-3</v>
      </c>
      <c r="L114" s="179">
        <v>7.5715584016160622E-4</v>
      </c>
      <c r="M114" s="179">
        <v>3.7734053052707463E-4</v>
      </c>
      <c r="N114" s="179">
        <v>1.1006674220916858E-4</v>
      </c>
      <c r="O114" s="180">
        <f t="shared" si="3"/>
        <v>2.1258541293311665E-2</v>
      </c>
      <c r="P114" s="180">
        <f t="shared" si="4"/>
        <v>7.5319817179291685E-3</v>
      </c>
      <c r="Q114" s="180">
        <f t="shared" si="5"/>
        <v>6.1972560632967864E-4</v>
      </c>
    </row>
    <row r="115" spans="1:17" x14ac:dyDescent="0.2">
      <c r="A115" s="176">
        <v>40909</v>
      </c>
      <c r="B115" s="113">
        <v>-2.2688782565705369E-2</v>
      </c>
      <c r="C115" s="113">
        <v>-5.3743964234869247E-2</v>
      </c>
      <c r="D115" s="113">
        <v>3.1055181669163882E-2</v>
      </c>
      <c r="E115" s="113">
        <v>2.2795051713812464E-2</v>
      </c>
      <c r="F115" s="113">
        <v>3.0704107870455691E-2</v>
      </c>
      <c r="G115" s="113">
        <v>-9.9364795373906514E-5</v>
      </c>
      <c r="H115" s="113">
        <v>-8.0551831110765981E-3</v>
      </c>
      <c r="I115" s="113">
        <v>2.4549174980728291E-4</v>
      </c>
      <c r="J115" s="113">
        <v>8.2601299553514158E-3</v>
      </c>
      <c r="K115" s="113">
        <v>6.9056342954811499E-3</v>
      </c>
      <c r="L115" s="113">
        <v>7.336768211427398E-4</v>
      </c>
      <c r="M115" s="113">
        <v>5.345781464961922E-4</v>
      </c>
      <c r="N115" s="113">
        <v>8.6240692231333779E-5</v>
      </c>
      <c r="O115" s="177">
        <f t="shared" si="3"/>
        <v>2.2549559964005185E-2</v>
      </c>
      <c r="P115" s="177">
        <f t="shared" si="4"/>
        <v>7.6393111166238896E-3</v>
      </c>
      <c r="Q115" s="177">
        <f t="shared" si="5"/>
        <v>8.663105885348089E-4</v>
      </c>
    </row>
    <row r="116" spans="1:17" x14ac:dyDescent="0.2">
      <c r="A116" s="178">
        <v>40940</v>
      </c>
      <c r="B116" s="179">
        <v>-2.1970818863350242E-2</v>
      </c>
      <c r="C116" s="179">
        <v>-5.3157555364709459E-2</v>
      </c>
      <c r="D116" s="179">
        <v>3.1186736501359211E-2</v>
      </c>
      <c r="E116" s="179">
        <v>2.3146218523949411E-2</v>
      </c>
      <c r="F116" s="179">
        <v>3.1498773139754258E-2</v>
      </c>
      <c r="G116" s="179">
        <v>-8.1117212442789044E-5</v>
      </c>
      <c r="H116" s="179">
        <v>-8.4071860263792309E-3</v>
      </c>
      <c r="I116" s="179">
        <v>1.3574862301717457E-4</v>
      </c>
      <c r="J116" s="179">
        <v>8.0405179774097994E-3</v>
      </c>
      <c r="K116" s="179">
        <v>7.0152470531146391E-3</v>
      </c>
      <c r="L116" s="179">
        <v>6.49383560570163E-4</v>
      </c>
      <c r="M116" s="179">
        <v>2.8594407589154083E-4</v>
      </c>
      <c r="N116" s="179">
        <v>8.9943287833457145E-5</v>
      </c>
      <c r="O116" s="180">
        <f t="shared" si="3"/>
        <v>2.3010469900932237E-2</v>
      </c>
      <c r="P116" s="180">
        <f t="shared" si="4"/>
        <v>7.6646306136848022E-3</v>
      </c>
      <c r="Q116" s="180">
        <f t="shared" si="5"/>
        <v>5.1163598674217254E-4</v>
      </c>
    </row>
    <row r="117" spans="1:17" x14ac:dyDescent="0.2">
      <c r="A117" s="176">
        <v>40969</v>
      </c>
      <c r="B117" s="113">
        <v>-2.2559107580470469E-2</v>
      </c>
      <c r="C117" s="113">
        <v>-5.2724231001441885E-2</v>
      </c>
      <c r="D117" s="113">
        <v>3.0165123420971426E-2</v>
      </c>
      <c r="E117" s="113">
        <v>2.2444758789995869E-2</v>
      </c>
      <c r="F117" s="113">
        <v>3.0389366487326059E-2</v>
      </c>
      <c r="G117" s="113">
        <v>-9.1943181344168642E-5</v>
      </c>
      <c r="H117" s="113">
        <v>-8.0160550098981459E-3</v>
      </c>
      <c r="I117" s="113">
        <v>1.6339049391212178E-4</v>
      </c>
      <c r="J117" s="113">
        <v>7.7203646309755543E-3</v>
      </c>
      <c r="K117" s="113">
        <v>6.5541633379363473E-3</v>
      </c>
      <c r="L117" s="113">
        <v>6.864649762815E-4</v>
      </c>
      <c r="M117" s="113">
        <v>3.9190103755504702E-4</v>
      </c>
      <c r="N117" s="113">
        <v>8.7835279202661305E-5</v>
      </c>
      <c r="O117" s="177">
        <f t="shared" si="3"/>
        <v>2.2281368296083744E-2</v>
      </c>
      <c r="P117" s="177">
        <f t="shared" si="4"/>
        <v>7.2406283142178469E-3</v>
      </c>
      <c r="Q117" s="177">
        <f t="shared" si="5"/>
        <v>6.4312681066983003E-4</v>
      </c>
    </row>
    <row r="118" spans="1:17" x14ac:dyDescent="0.2">
      <c r="A118" s="178">
        <v>41000</v>
      </c>
      <c r="B118" s="179">
        <v>-2.2701468319212798E-2</v>
      </c>
      <c r="C118" s="179">
        <v>-5.1801298353532615E-2</v>
      </c>
      <c r="D118" s="179">
        <v>2.9099830034319821E-2</v>
      </c>
      <c r="E118" s="179">
        <v>2.1467329809291291E-2</v>
      </c>
      <c r="F118" s="179">
        <v>2.9252234774901416E-2</v>
      </c>
      <c r="G118" s="179">
        <v>-9.6735142838734169E-5</v>
      </c>
      <c r="H118" s="179">
        <v>-7.8654861431173128E-3</v>
      </c>
      <c r="I118" s="179">
        <v>1.7731632034592146E-4</v>
      </c>
      <c r="J118" s="179">
        <v>7.6325002250285327E-3</v>
      </c>
      <c r="K118" s="179">
        <v>6.4810304002570311E-3</v>
      </c>
      <c r="L118" s="179">
        <v>7.3773833139888657E-4</v>
      </c>
      <c r="M118" s="179">
        <v>3.0598796716106529E-4</v>
      </c>
      <c r="N118" s="179">
        <v>1.0774352621154946E-4</v>
      </c>
      <c r="O118" s="180">
        <f t="shared" si="3"/>
        <v>2.1290013488945367E-2</v>
      </c>
      <c r="P118" s="180">
        <f t="shared" si="4"/>
        <v>7.2187687316559177E-3</v>
      </c>
      <c r="Q118" s="180">
        <f t="shared" si="5"/>
        <v>5.9104781371853616E-4</v>
      </c>
    </row>
    <row r="119" spans="1:17" x14ac:dyDescent="0.2">
      <c r="A119" s="176">
        <v>41030</v>
      </c>
      <c r="B119" s="113">
        <v>-2.2834895385878844E-2</v>
      </c>
      <c r="C119" s="113">
        <v>-5.0648568596016866E-2</v>
      </c>
      <c r="D119" s="113">
        <v>2.7813673210138026E-2</v>
      </c>
      <c r="E119" s="113">
        <v>2.0572970482384791E-2</v>
      </c>
      <c r="F119" s="113">
        <v>2.8441889719274655E-2</v>
      </c>
      <c r="G119" s="113">
        <v>-1.0956057045471434E-4</v>
      </c>
      <c r="H119" s="113">
        <v>-7.8392982070455905E-3</v>
      </c>
      <c r="I119" s="113">
        <v>7.9939540610438233E-5</v>
      </c>
      <c r="J119" s="113">
        <v>7.2407027277532369E-3</v>
      </c>
      <c r="K119" s="113">
        <v>6.1289199234910519E-3</v>
      </c>
      <c r="L119" s="113">
        <v>6.9930591418451867E-4</v>
      </c>
      <c r="M119" s="113">
        <v>3.0981797080415207E-4</v>
      </c>
      <c r="N119" s="113">
        <v>1.0265891927351414E-4</v>
      </c>
      <c r="O119" s="177">
        <f t="shared" si="3"/>
        <v>2.0493030941774352E-2</v>
      </c>
      <c r="P119" s="177">
        <f t="shared" si="4"/>
        <v>6.8282258376755707E-3</v>
      </c>
      <c r="Q119" s="177">
        <f t="shared" si="5"/>
        <v>4.924164306881044E-4</v>
      </c>
    </row>
    <row r="120" spans="1:17" x14ac:dyDescent="0.2">
      <c r="A120" s="178">
        <v>41061</v>
      </c>
      <c r="B120" s="179">
        <v>-2.4374007737377242E-2</v>
      </c>
      <c r="C120" s="179">
        <v>-4.9709062640473881E-2</v>
      </c>
      <c r="D120" s="179">
        <v>2.5335054903096624E-2</v>
      </c>
      <c r="E120" s="179">
        <v>1.8931749909506575E-2</v>
      </c>
      <c r="F120" s="179">
        <v>2.676881056633881E-2</v>
      </c>
      <c r="G120" s="179">
        <v>-1.018338086069868E-4</v>
      </c>
      <c r="H120" s="179">
        <v>-7.9768192891247289E-3</v>
      </c>
      <c r="I120" s="179">
        <v>2.4159244089947792E-4</v>
      </c>
      <c r="J120" s="179">
        <v>6.4033049935900473E-3</v>
      </c>
      <c r="K120" s="179">
        <v>5.5567213628203464E-3</v>
      </c>
      <c r="L120" s="179">
        <v>4.8266265845810778E-4</v>
      </c>
      <c r="M120" s="179">
        <v>2.8644144826578817E-4</v>
      </c>
      <c r="N120" s="179">
        <v>7.7479524045806662E-5</v>
      </c>
      <c r="O120" s="180">
        <f t="shared" si="3"/>
        <v>1.8690157468607096E-2</v>
      </c>
      <c r="P120" s="180">
        <f t="shared" si="4"/>
        <v>6.0393840212784539E-3</v>
      </c>
      <c r="Q120" s="180">
        <f t="shared" si="5"/>
        <v>6.0551341321107269E-4</v>
      </c>
    </row>
    <row r="121" spans="1:17" x14ac:dyDescent="0.2">
      <c r="A121" s="176">
        <v>41091</v>
      </c>
      <c r="B121" s="113">
        <v>-2.5634493988477402E-2</v>
      </c>
      <c r="C121" s="113">
        <v>-4.8963170741420488E-2</v>
      </c>
      <c r="D121" s="113">
        <v>2.3328676752943076E-2</v>
      </c>
      <c r="E121" s="113">
        <v>1.7005088217161398E-2</v>
      </c>
      <c r="F121" s="113">
        <v>2.5095072708995185E-2</v>
      </c>
      <c r="G121" s="113">
        <v>-9.3847833725806422E-5</v>
      </c>
      <c r="H121" s="113">
        <v>-8.0115506690927787E-3</v>
      </c>
      <c r="I121" s="113">
        <v>1.5414010984799335E-5</v>
      </c>
      <c r="J121" s="113">
        <v>6.3235885357816775E-3</v>
      </c>
      <c r="K121" s="113">
        <v>5.3191163568717999E-3</v>
      </c>
      <c r="L121" s="113">
        <v>5.3160800896379188E-4</v>
      </c>
      <c r="M121" s="113">
        <v>3.9790218599591669E-4</v>
      </c>
      <c r="N121" s="113">
        <v>7.4961983950168362E-5</v>
      </c>
      <c r="O121" s="177">
        <f t="shared" si="3"/>
        <v>1.69896742061766E-2</v>
      </c>
      <c r="P121" s="177">
        <f t="shared" si="4"/>
        <v>5.8507243658355917E-3</v>
      </c>
      <c r="Q121" s="177">
        <f t="shared" si="5"/>
        <v>4.882781809308844E-4</v>
      </c>
    </row>
    <row r="122" spans="1:17" x14ac:dyDescent="0.2">
      <c r="A122" s="178">
        <v>41122</v>
      </c>
      <c r="B122" s="179">
        <v>-2.5184819240616503E-2</v>
      </c>
      <c r="C122" s="179">
        <v>-4.7960195463285699E-2</v>
      </c>
      <c r="D122" s="179">
        <v>2.2775376222669178E-2</v>
      </c>
      <c r="E122" s="179">
        <v>1.6741432534170913E-2</v>
      </c>
      <c r="F122" s="179">
        <v>2.4899248947872682E-2</v>
      </c>
      <c r="G122" s="179">
        <v>-9.9536857937260572E-5</v>
      </c>
      <c r="H122" s="179">
        <v>-8.1528027493361008E-3</v>
      </c>
      <c r="I122" s="179">
        <v>9.4523193571595089E-5</v>
      </c>
      <c r="J122" s="179">
        <v>6.0339436884982601E-3</v>
      </c>
      <c r="K122" s="179">
        <v>5.0722385589475937E-3</v>
      </c>
      <c r="L122" s="179">
        <v>4.6392037522940163E-4</v>
      </c>
      <c r="M122" s="179">
        <v>3.9808572814274934E-4</v>
      </c>
      <c r="N122" s="179">
        <v>9.9699026178516124E-5</v>
      </c>
      <c r="O122" s="180">
        <f t="shared" si="3"/>
        <v>1.6646909340599321E-2</v>
      </c>
      <c r="P122" s="180">
        <f t="shared" si="4"/>
        <v>5.5361589341769955E-3</v>
      </c>
      <c r="Q122" s="180">
        <f t="shared" si="5"/>
        <v>5.9230794789286059E-4</v>
      </c>
    </row>
    <row r="123" spans="1:17" x14ac:dyDescent="0.2">
      <c r="A123" s="176">
        <v>41153</v>
      </c>
      <c r="B123" s="113">
        <v>-2.5667040170896483E-2</v>
      </c>
      <c r="C123" s="113">
        <v>-4.6902725765377934E-2</v>
      </c>
      <c r="D123" s="113">
        <v>2.123568559448144E-2</v>
      </c>
      <c r="E123" s="113">
        <v>1.5526673744407716E-2</v>
      </c>
      <c r="F123" s="113">
        <v>2.404615240280816E-2</v>
      </c>
      <c r="G123" s="113">
        <v>-1.1448632738059712E-4</v>
      </c>
      <c r="H123" s="113">
        <v>-8.4731499246887675E-3</v>
      </c>
      <c r="I123" s="113">
        <v>6.8157593668920221E-5</v>
      </c>
      <c r="J123" s="113">
        <v>5.7090118500737232E-3</v>
      </c>
      <c r="K123" s="113">
        <v>4.7702561815306114E-3</v>
      </c>
      <c r="L123" s="113">
        <v>5.1177700645401337E-4</v>
      </c>
      <c r="M123" s="113">
        <v>3.3447172111845003E-4</v>
      </c>
      <c r="N123" s="113">
        <v>9.2506940970648647E-5</v>
      </c>
      <c r="O123" s="177">
        <f t="shared" si="3"/>
        <v>1.5458516150738793E-2</v>
      </c>
      <c r="P123" s="177">
        <f t="shared" si="4"/>
        <v>5.2820331879846246E-3</v>
      </c>
      <c r="Q123" s="177">
        <f t="shared" si="5"/>
        <v>4.951362557580189E-4</v>
      </c>
    </row>
    <row r="124" spans="1:17" x14ac:dyDescent="0.2">
      <c r="A124" s="178">
        <v>41183</v>
      </c>
      <c r="B124" s="179">
        <v>-2.5064949155753028E-2</v>
      </c>
      <c r="C124" s="179">
        <v>-4.5777599013819302E-2</v>
      </c>
      <c r="D124" s="179">
        <v>2.071264985806626E-2</v>
      </c>
      <c r="E124" s="179">
        <v>1.5122785923299941E-2</v>
      </c>
      <c r="F124" s="179">
        <v>2.3850106616262932E-2</v>
      </c>
      <c r="G124" s="179">
        <v>-1.120129297095405E-4</v>
      </c>
      <c r="H124" s="179">
        <v>-8.7075332776177117E-3</v>
      </c>
      <c r="I124" s="179">
        <v>9.2225514364262533E-5</v>
      </c>
      <c r="J124" s="179">
        <v>5.5898639347663169E-3</v>
      </c>
      <c r="K124" s="179">
        <v>4.748505344405381E-3</v>
      </c>
      <c r="L124" s="179">
        <v>5.2247732518295785E-4</v>
      </c>
      <c r="M124" s="179">
        <v>2.5674914315610472E-4</v>
      </c>
      <c r="N124" s="179">
        <v>6.2132122021872906E-5</v>
      </c>
      <c r="O124" s="180">
        <f t="shared" si="3"/>
        <v>1.5030560408935681E-2</v>
      </c>
      <c r="P124" s="180">
        <f t="shared" si="4"/>
        <v>5.2709826695883392E-3</v>
      </c>
      <c r="Q124" s="180">
        <f t="shared" si="5"/>
        <v>4.1110677954224017E-4</v>
      </c>
    </row>
    <row r="125" spans="1:17" x14ac:dyDescent="0.2">
      <c r="A125" s="176">
        <v>41214</v>
      </c>
      <c r="B125" s="113">
        <v>-2.7326533130408198E-2</v>
      </c>
      <c r="C125" s="113">
        <v>-4.5021132845621023E-2</v>
      </c>
      <c r="D125" s="113">
        <v>1.7694599715212821E-2</v>
      </c>
      <c r="E125" s="113">
        <v>1.2507886638350108E-2</v>
      </c>
      <c r="F125" s="113">
        <v>2.1688300816493887E-2</v>
      </c>
      <c r="G125" s="113">
        <v>-1.117768403871983E-4</v>
      </c>
      <c r="H125" s="113">
        <v>-8.8881566707181437E-3</v>
      </c>
      <c r="I125" s="113">
        <v>-1.8048066703843876E-4</v>
      </c>
      <c r="J125" s="113">
        <v>5.1867130768627114E-3</v>
      </c>
      <c r="K125" s="113">
        <v>4.5147997172736579E-3</v>
      </c>
      <c r="L125" s="113">
        <v>5.2127135430408446E-4</v>
      </c>
      <c r="M125" s="113">
        <v>8.8701525903991772E-5</v>
      </c>
      <c r="N125" s="113">
        <v>6.1940479380977168E-5</v>
      </c>
      <c r="O125" s="177">
        <f t="shared" si="3"/>
        <v>1.2688367305388545E-2</v>
      </c>
      <c r="P125" s="177">
        <f t="shared" si="4"/>
        <v>5.0360710715777425E-3</v>
      </c>
      <c r="Q125" s="177">
        <f t="shared" si="5"/>
        <v>-2.9838661753469819E-5</v>
      </c>
    </row>
    <row r="126" spans="1:17" x14ac:dyDescent="0.2">
      <c r="A126" s="178">
        <v>41244</v>
      </c>
      <c r="B126" s="179">
        <v>-2.2620359102577595E-2</v>
      </c>
      <c r="C126" s="179">
        <v>-4.4418162575896251E-2</v>
      </c>
      <c r="D126" s="179">
        <v>2.1797803473318646E-2</v>
      </c>
      <c r="E126" s="179">
        <v>1.7660279591076918E-2</v>
      </c>
      <c r="F126" s="179">
        <v>2.651497071662828E-2</v>
      </c>
      <c r="G126" s="179">
        <v>-1.5627550178471419E-4</v>
      </c>
      <c r="H126" s="179">
        <v>-8.4790973693695017E-3</v>
      </c>
      <c r="I126" s="179">
        <v>-2.1931825439714837E-4</v>
      </c>
      <c r="J126" s="179">
        <v>4.137523882241729E-3</v>
      </c>
      <c r="K126" s="179">
        <v>3.8997017156401372E-3</v>
      </c>
      <c r="L126" s="179">
        <v>5.6794536245929493E-4</v>
      </c>
      <c r="M126" s="179">
        <v>-3.9025512854573108E-4</v>
      </c>
      <c r="N126" s="179">
        <v>6.0131932688028695E-5</v>
      </c>
      <c r="O126" s="180">
        <f t="shared" si="3"/>
        <v>1.7879597845474063E-2</v>
      </c>
      <c r="P126" s="180">
        <f t="shared" si="4"/>
        <v>4.4676470780994322E-3</v>
      </c>
      <c r="Q126" s="180">
        <f t="shared" si="5"/>
        <v>-5.4944145025485067E-4</v>
      </c>
    </row>
    <row r="127" spans="1:17" x14ac:dyDescent="0.2">
      <c r="A127" s="176">
        <v>41275</v>
      </c>
      <c r="B127" s="113">
        <v>-2.2145862323425688E-2</v>
      </c>
      <c r="C127" s="113">
        <v>-4.4604883013378539E-2</v>
      </c>
      <c r="D127" s="113">
        <v>2.2459020689952827E-2</v>
      </c>
      <c r="E127" s="113">
        <v>1.8603898124700095E-2</v>
      </c>
      <c r="F127" s="113">
        <v>2.8111403059790572E-2</v>
      </c>
      <c r="G127" s="113">
        <v>-1.501039599523012E-4</v>
      </c>
      <c r="H127" s="113">
        <v>-9.049554765803873E-3</v>
      </c>
      <c r="I127" s="113">
        <v>-3.0784620933430669E-4</v>
      </c>
      <c r="J127" s="113">
        <v>3.855122565252736E-3</v>
      </c>
      <c r="K127" s="113">
        <v>3.6829010555347436E-3</v>
      </c>
      <c r="L127" s="113">
        <v>5.311368636338131E-4</v>
      </c>
      <c r="M127" s="113">
        <v>-4.4533397167191812E-4</v>
      </c>
      <c r="N127" s="113">
        <v>8.6418617756097184E-5</v>
      </c>
      <c r="O127" s="177">
        <f t="shared" si="3"/>
        <v>1.8911744334034399E-2</v>
      </c>
      <c r="P127" s="177">
        <f t="shared" si="4"/>
        <v>4.2140379191685567E-3</v>
      </c>
      <c r="Q127" s="177">
        <f t="shared" si="5"/>
        <v>-6.6676156325012762E-4</v>
      </c>
    </row>
    <row r="128" spans="1:17" x14ac:dyDescent="0.2">
      <c r="A128" s="178">
        <v>41306</v>
      </c>
      <c r="B128" s="179">
        <v>-2.4973508042410456E-2</v>
      </c>
      <c r="C128" s="179">
        <v>-4.4724997902569175E-2</v>
      </c>
      <c r="D128" s="179">
        <v>1.9751489860158688E-2</v>
      </c>
      <c r="E128" s="179">
        <v>1.5939140421373486E-2</v>
      </c>
      <c r="F128" s="179">
        <v>2.503611337066753E-2</v>
      </c>
      <c r="G128" s="179">
        <v>-1.4389605471985093E-4</v>
      </c>
      <c r="H128" s="179">
        <v>-8.647918934711462E-3</v>
      </c>
      <c r="I128" s="179">
        <v>-3.0515795986273407E-4</v>
      </c>
      <c r="J128" s="179">
        <v>3.8123494387852009E-3</v>
      </c>
      <c r="K128" s="179">
        <v>3.3007022080638894E-3</v>
      </c>
      <c r="L128" s="179">
        <v>7.1725360725914569E-4</v>
      </c>
      <c r="M128" s="179">
        <v>-2.9357095490531595E-4</v>
      </c>
      <c r="N128" s="179">
        <v>8.7964578367481214E-5</v>
      </c>
      <c r="O128" s="180">
        <f t="shared" si="3"/>
        <v>1.6244298381236217E-2</v>
      </c>
      <c r="P128" s="180">
        <f t="shared" si="4"/>
        <v>4.0179558153230349E-3</v>
      </c>
      <c r="Q128" s="180">
        <f t="shared" si="5"/>
        <v>-5.1076433640056878E-4</v>
      </c>
    </row>
    <row r="129" spans="1:17" x14ac:dyDescent="0.2">
      <c r="A129" s="176">
        <v>41334</v>
      </c>
      <c r="B129" s="113">
        <v>-2.5869200112491234E-2</v>
      </c>
      <c r="C129" s="113">
        <v>-4.407515644347286E-2</v>
      </c>
      <c r="D129" s="113">
        <v>1.8205956330981612E-2</v>
      </c>
      <c r="E129" s="113">
        <v>1.4557796219247833E-2</v>
      </c>
      <c r="F129" s="113">
        <v>2.4231729838297144E-2</v>
      </c>
      <c r="G129" s="113">
        <v>-1.4707697122065181E-4</v>
      </c>
      <c r="H129" s="113">
        <v>-9.2509774008636518E-3</v>
      </c>
      <c r="I129" s="113">
        <v>-2.7587924696500751E-4</v>
      </c>
      <c r="J129" s="113">
        <v>3.6481601117337777E-3</v>
      </c>
      <c r="K129" s="113">
        <v>3.0413845455208566E-3</v>
      </c>
      <c r="L129" s="113">
        <v>7.9847270611249199E-4</v>
      </c>
      <c r="M129" s="113">
        <v>-2.7726863749281272E-4</v>
      </c>
      <c r="N129" s="113">
        <v>8.5571497593241538E-5</v>
      </c>
      <c r="O129" s="177">
        <f t="shared" si="3"/>
        <v>1.483367546621284E-2</v>
      </c>
      <c r="P129" s="177">
        <f t="shared" si="4"/>
        <v>3.8398572516333486E-3</v>
      </c>
      <c r="Q129" s="177">
        <f t="shared" si="5"/>
        <v>-4.6757638686457871E-4</v>
      </c>
    </row>
    <row r="130" spans="1:17" x14ac:dyDescent="0.2">
      <c r="A130" s="178">
        <v>41365</v>
      </c>
      <c r="B130" s="179">
        <v>-2.6516157320282299E-2</v>
      </c>
      <c r="C130" s="179">
        <v>-4.3729549694736303E-2</v>
      </c>
      <c r="D130" s="179">
        <v>1.7213392374453986E-2</v>
      </c>
      <c r="E130" s="179">
        <v>1.3549060088186184E-2</v>
      </c>
      <c r="F130" s="179">
        <v>2.3281240811981768E-2</v>
      </c>
      <c r="G130" s="179">
        <v>-1.8348271723025029E-4</v>
      </c>
      <c r="H130" s="179">
        <v>-9.3191258176486789E-3</v>
      </c>
      <c r="I130" s="179">
        <v>-2.2957218891665187E-4</v>
      </c>
      <c r="J130" s="179">
        <v>3.6643322862678022E-3</v>
      </c>
      <c r="K130" s="179">
        <v>3.1084186396088485E-3</v>
      </c>
      <c r="L130" s="179">
        <v>8.1753342431471602E-4</v>
      </c>
      <c r="M130" s="179">
        <v>-3.4291835944277871E-4</v>
      </c>
      <c r="N130" s="179">
        <v>8.1298581787016424E-5</v>
      </c>
      <c r="O130" s="180">
        <f t="shared" si="3"/>
        <v>1.377863227710284E-2</v>
      </c>
      <c r="P130" s="180">
        <f t="shared" si="4"/>
        <v>3.9259520639235643E-3</v>
      </c>
      <c r="Q130" s="180">
        <f t="shared" si="5"/>
        <v>-4.9119196657241421E-4</v>
      </c>
    </row>
    <row r="131" spans="1:17" x14ac:dyDescent="0.2">
      <c r="A131" s="176">
        <v>41395</v>
      </c>
      <c r="B131" s="113">
        <v>-2.6004730121114414E-2</v>
      </c>
      <c r="C131" s="113">
        <v>-4.3688774754971425E-2</v>
      </c>
      <c r="D131" s="113">
        <v>1.7684044633856998E-2</v>
      </c>
      <c r="E131" s="113">
        <v>1.4219715115017007E-2</v>
      </c>
      <c r="F131" s="113">
        <v>2.3893861208700583E-2</v>
      </c>
      <c r="G131" s="113">
        <v>-1.5597656617488144E-4</v>
      </c>
      <c r="H131" s="113">
        <v>-9.332861596972962E-3</v>
      </c>
      <c r="I131" s="113">
        <v>-1.8530793053572986E-4</v>
      </c>
      <c r="J131" s="113">
        <v>3.4643295188399891E-3</v>
      </c>
      <c r="K131" s="113">
        <v>3.0477588119513701E-3</v>
      </c>
      <c r="L131" s="113">
        <v>8.4592361356271729E-4</v>
      </c>
      <c r="M131" s="113">
        <v>-5.1343282859185461E-4</v>
      </c>
      <c r="N131" s="113">
        <v>8.4079921917756727E-5</v>
      </c>
      <c r="O131" s="177">
        <f t="shared" si="3"/>
        <v>1.4405023045552742E-2</v>
      </c>
      <c r="P131" s="177">
        <f t="shared" si="4"/>
        <v>3.8936824255140874E-3</v>
      </c>
      <c r="Q131" s="177">
        <f t="shared" si="5"/>
        <v>-6.1466083720982778E-4</v>
      </c>
    </row>
    <row r="132" spans="1:17" x14ac:dyDescent="0.2">
      <c r="A132" s="178">
        <v>41426</v>
      </c>
      <c r="B132" s="179">
        <v>-2.5556556802089996E-2</v>
      </c>
      <c r="C132" s="179">
        <v>-4.3606961435977309E-2</v>
      </c>
      <c r="D132" s="179">
        <v>1.8050404633887299E-2</v>
      </c>
      <c r="E132" s="179">
        <v>1.393824210506746E-2</v>
      </c>
      <c r="F132" s="179">
        <v>2.3650961725671757E-2</v>
      </c>
      <c r="G132" s="179">
        <v>-1.5328628751216973E-4</v>
      </c>
      <c r="H132" s="179">
        <v>-9.3351459475878307E-3</v>
      </c>
      <c r="I132" s="179">
        <v>-2.2428738550429094E-4</v>
      </c>
      <c r="J132" s="179">
        <v>4.1121625288198412E-3</v>
      </c>
      <c r="K132" s="179">
        <v>3.6809786485184847E-3</v>
      </c>
      <c r="L132" s="179">
        <v>8.6990363550259293E-4</v>
      </c>
      <c r="M132" s="179">
        <v>-5.1265100030783366E-4</v>
      </c>
      <c r="N132" s="179">
        <v>7.3931245106596444E-5</v>
      </c>
      <c r="O132" s="180">
        <f t="shared" si="3"/>
        <v>1.4162529490571757E-2</v>
      </c>
      <c r="P132" s="180">
        <f t="shared" si="4"/>
        <v>4.5508822840210775E-3</v>
      </c>
      <c r="Q132" s="180">
        <f t="shared" si="5"/>
        <v>-6.6300714070552814E-4</v>
      </c>
    </row>
    <row r="133" spans="1:17" x14ac:dyDescent="0.2">
      <c r="A133" s="176">
        <v>41456</v>
      </c>
      <c r="B133" s="113">
        <v>-2.7143783466258134E-2</v>
      </c>
      <c r="C133" s="113">
        <v>-4.4395754535260304E-2</v>
      </c>
      <c r="D133" s="113">
        <v>1.7251971069002156E-2</v>
      </c>
      <c r="E133" s="113">
        <v>1.3794560820290095E-2</v>
      </c>
      <c r="F133" s="113">
        <v>2.3571594097982321E-2</v>
      </c>
      <c r="G133" s="113">
        <v>-1.9126955542282136E-4</v>
      </c>
      <c r="H133" s="113">
        <v>-9.3533932188847556E-3</v>
      </c>
      <c r="I133" s="113">
        <v>-2.3237050338464508E-4</v>
      </c>
      <c r="J133" s="113">
        <v>3.4574102487120563E-3</v>
      </c>
      <c r="K133" s="113">
        <v>3.2230044003454918E-3</v>
      </c>
      <c r="L133" s="113">
        <v>8.0495493879568754E-4</v>
      </c>
      <c r="M133" s="113">
        <v>-6.5250534972150431E-4</v>
      </c>
      <c r="N133" s="113">
        <v>8.1956259292381863E-5</v>
      </c>
      <c r="O133" s="177">
        <f t="shared" si="3"/>
        <v>1.4026931323674746E-2</v>
      </c>
      <c r="P133" s="177">
        <f t="shared" si="4"/>
        <v>4.0279593391411798E-3</v>
      </c>
      <c r="Q133" s="177">
        <f t="shared" si="5"/>
        <v>-8.029195938137675E-4</v>
      </c>
    </row>
    <row r="134" spans="1:17" x14ac:dyDescent="0.2">
      <c r="A134" s="178">
        <v>41487</v>
      </c>
      <c r="B134" s="179">
        <v>-2.8168707737895645E-2</v>
      </c>
      <c r="C134" s="179">
        <v>-4.4641853228882325E-2</v>
      </c>
      <c r="D134" s="179">
        <v>1.6473145490986663E-2</v>
      </c>
      <c r="E134" s="179">
        <v>1.3423488716888667E-2</v>
      </c>
      <c r="F134" s="179">
        <v>2.331276915048848E-2</v>
      </c>
      <c r="G134" s="179">
        <v>-1.6828565310916102E-4</v>
      </c>
      <c r="H134" s="179">
        <v>-9.4474436622846297E-3</v>
      </c>
      <c r="I134" s="179">
        <v>-2.735511182060267E-4</v>
      </c>
      <c r="J134" s="179">
        <v>3.0496567740979958E-3</v>
      </c>
      <c r="K134" s="179">
        <v>2.8334086258849141E-3</v>
      </c>
      <c r="L134" s="179">
        <v>8.4610910952283703E-4</v>
      </c>
      <c r="M134" s="179">
        <v>-6.9676598299555899E-4</v>
      </c>
      <c r="N134" s="179">
        <v>6.690502168580388E-5</v>
      </c>
      <c r="O134" s="180">
        <f t="shared" ref="O134:O197" si="6">F134+G134+H134</f>
        <v>1.3697039835094689E-2</v>
      </c>
      <c r="P134" s="180">
        <f t="shared" ref="P134:P197" si="7">K134+L134</f>
        <v>3.6795177354077514E-3</v>
      </c>
      <c r="Q134" s="180">
        <f t="shared" ref="Q134:Q197" si="8">I134+M134+N134</f>
        <v>-9.0341207951578179E-4</v>
      </c>
    </row>
    <row r="135" spans="1:17" x14ac:dyDescent="0.2">
      <c r="A135" s="176">
        <v>41518</v>
      </c>
      <c r="B135" s="113">
        <v>-2.9969668236602562E-2</v>
      </c>
      <c r="C135" s="113">
        <v>-4.4247046751449332E-2</v>
      </c>
      <c r="D135" s="113">
        <v>1.4277378514846766E-2</v>
      </c>
      <c r="E135" s="113">
        <v>1.1115896120268349E-2</v>
      </c>
      <c r="F135" s="113">
        <v>2.0956114209771632E-2</v>
      </c>
      <c r="G135" s="113">
        <v>-1.4546775218554519E-4</v>
      </c>
      <c r="H135" s="113">
        <v>-9.487490374823656E-3</v>
      </c>
      <c r="I135" s="113">
        <v>-2.0725996249408156E-4</v>
      </c>
      <c r="J135" s="113">
        <v>3.1614823945784174E-3</v>
      </c>
      <c r="K135" s="113">
        <v>2.9021866523477975E-3</v>
      </c>
      <c r="L135" s="113">
        <v>8.6150979434129532E-4</v>
      </c>
      <c r="M135" s="113">
        <v>-6.7086833999570534E-4</v>
      </c>
      <c r="N135" s="113">
        <v>6.8654287885030116E-5</v>
      </c>
      <c r="O135" s="177">
        <f t="shared" si="6"/>
        <v>1.132315608276243E-2</v>
      </c>
      <c r="P135" s="177">
        <f t="shared" si="7"/>
        <v>3.7636964466890928E-3</v>
      </c>
      <c r="Q135" s="177">
        <f t="shared" si="8"/>
        <v>-8.0947401460475677E-4</v>
      </c>
    </row>
    <row r="136" spans="1:17" x14ac:dyDescent="0.2">
      <c r="A136" s="178">
        <v>41548</v>
      </c>
      <c r="B136" s="179">
        <v>-3.103350878900096E-2</v>
      </c>
      <c r="C136" s="179">
        <v>-4.4001639602050974E-2</v>
      </c>
      <c r="D136" s="179">
        <v>1.2968130813050016E-2</v>
      </c>
      <c r="E136" s="179">
        <v>1.0073708547968215E-2</v>
      </c>
      <c r="F136" s="179">
        <v>1.9849474878587597E-2</v>
      </c>
      <c r="G136" s="179">
        <v>-1.5605202413171798E-4</v>
      </c>
      <c r="H136" s="179">
        <v>-9.3854505303180569E-3</v>
      </c>
      <c r="I136" s="179">
        <v>-2.3426377616960904E-4</v>
      </c>
      <c r="J136" s="179">
        <v>2.8944222650818027E-3</v>
      </c>
      <c r="K136" s="179">
        <v>2.5184217662864703E-3</v>
      </c>
      <c r="L136" s="179">
        <v>8.8458611101702807E-4</v>
      </c>
      <c r="M136" s="179">
        <v>-5.7072075378767934E-4</v>
      </c>
      <c r="N136" s="179">
        <v>6.213514156598318E-5</v>
      </c>
      <c r="O136" s="180">
        <f t="shared" si="6"/>
        <v>1.0307972324137823E-2</v>
      </c>
      <c r="P136" s="180">
        <f t="shared" si="7"/>
        <v>3.4030078773034985E-3</v>
      </c>
      <c r="Q136" s="180">
        <f t="shared" si="8"/>
        <v>-7.4284938839130519E-4</v>
      </c>
    </row>
    <row r="137" spans="1:17" x14ac:dyDescent="0.2">
      <c r="A137" s="176">
        <v>41579</v>
      </c>
      <c r="B137" s="113">
        <v>-2.6670720710542616E-2</v>
      </c>
      <c r="C137" s="113">
        <v>-4.6210703816827285E-2</v>
      </c>
      <c r="D137" s="113">
        <v>1.9539983106284659E-2</v>
      </c>
      <c r="E137" s="113">
        <v>1.6705703304173852E-2</v>
      </c>
      <c r="F137" s="113">
        <v>2.6180776052125168E-2</v>
      </c>
      <c r="G137" s="113">
        <v>-1.9390493206316504E-4</v>
      </c>
      <c r="H137" s="113">
        <v>-9.2322444898722683E-3</v>
      </c>
      <c r="I137" s="113">
        <v>-4.8923326015884806E-5</v>
      </c>
      <c r="J137" s="113">
        <v>2.8342798021108073E-3</v>
      </c>
      <c r="K137" s="113">
        <v>2.4350142850973243E-3</v>
      </c>
      <c r="L137" s="113">
        <v>8.0103115124503864E-4</v>
      </c>
      <c r="M137" s="113">
        <v>-4.6397617961650402E-4</v>
      </c>
      <c r="N137" s="113">
        <v>6.2210545384948211E-5</v>
      </c>
      <c r="O137" s="177">
        <f t="shared" si="6"/>
        <v>1.6754626630189735E-2</v>
      </c>
      <c r="P137" s="177">
        <f t="shared" si="7"/>
        <v>3.2360454363423632E-3</v>
      </c>
      <c r="Q137" s="177">
        <f t="shared" si="8"/>
        <v>-4.5068896024744068E-4</v>
      </c>
    </row>
    <row r="138" spans="1:17" x14ac:dyDescent="0.2">
      <c r="A138" s="178">
        <v>41609</v>
      </c>
      <c r="B138" s="179">
        <v>-2.9550042751220706E-2</v>
      </c>
      <c r="C138" s="179">
        <v>-4.6675445066375006E-2</v>
      </c>
      <c r="D138" s="179">
        <v>1.7125402315154293E-2</v>
      </c>
      <c r="E138" s="179">
        <v>1.4019541420084767E-2</v>
      </c>
      <c r="F138" s="179">
        <v>2.3719803545572779E-2</v>
      </c>
      <c r="G138" s="179">
        <v>-2.4722586016437913E-4</v>
      </c>
      <c r="H138" s="179">
        <v>-9.351031734283222E-3</v>
      </c>
      <c r="I138" s="179">
        <v>-1.0200453104040999E-4</v>
      </c>
      <c r="J138" s="179">
        <v>3.1058608950695261E-3</v>
      </c>
      <c r="K138" s="179">
        <v>2.4309876770765163E-3</v>
      </c>
      <c r="L138" s="179">
        <v>6.3318040927592804E-4</v>
      </c>
      <c r="M138" s="179">
        <v>-2.0688813504801313E-5</v>
      </c>
      <c r="N138" s="179">
        <v>6.2381622221883214E-5</v>
      </c>
      <c r="O138" s="180">
        <f t="shared" si="6"/>
        <v>1.412154595112518E-2</v>
      </c>
      <c r="P138" s="180">
        <f t="shared" si="7"/>
        <v>3.0641680863524442E-3</v>
      </c>
      <c r="Q138" s="180">
        <f t="shared" si="8"/>
        <v>-6.0311722323328103E-5</v>
      </c>
    </row>
    <row r="139" spans="1:17" x14ac:dyDescent="0.2">
      <c r="A139" s="176">
        <v>41640</v>
      </c>
      <c r="B139" s="113">
        <v>-3.2659580214039266E-2</v>
      </c>
      <c r="C139" s="113">
        <v>-4.7717637556381066E-2</v>
      </c>
      <c r="D139" s="113">
        <v>1.5058057342341802E-2</v>
      </c>
      <c r="E139" s="113">
        <v>1.1379051736142325E-2</v>
      </c>
      <c r="F139" s="113">
        <v>2.0691252257789186E-2</v>
      </c>
      <c r="G139" s="113">
        <v>-2.3096336109133841E-4</v>
      </c>
      <c r="H139" s="113">
        <v>-8.9771807911072331E-3</v>
      </c>
      <c r="I139" s="113">
        <v>-1.0405636944829067E-4</v>
      </c>
      <c r="J139" s="113">
        <v>3.679005606199476E-3</v>
      </c>
      <c r="K139" s="113">
        <v>2.8424126173328128E-3</v>
      </c>
      <c r="L139" s="113">
        <v>7.5888105354063003E-4</v>
      </c>
      <c r="M139" s="113">
        <v>2.2564953585239674E-5</v>
      </c>
      <c r="N139" s="113">
        <v>5.5146981740794145E-5</v>
      </c>
      <c r="O139" s="177">
        <f t="shared" si="6"/>
        <v>1.1483108105590615E-2</v>
      </c>
      <c r="P139" s="177">
        <f t="shared" si="7"/>
        <v>3.6012936708734429E-3</v>
      </c>
      <c r="Q139" s="177">
        <f t="shared" si="8"/>
        <v>-2.634443412225685E-5</v>
      </c>
    </row>
    <row r="140" spans="1:17" x14ac:dyDescent="0.2">
      <c r="A140" s="178">
        <v>41671</v>
      </c>
      <c r="B140" s="179">
        <v>-2.9783943262725189E-2</v>
      </c>
      <c r="C140" s="179">
        <v>-4.563382269857439E-2</v>
      </c>
      <c r="D140" s="179">
        <v>1.5849879435849222E-2</v>
      </c>
      <c r="E140" s="179">
        <v>1.1932356749767161E-2</v>
      </c>
      <c r="F140" s="179">
        <v>2.1017701289714637E-2</v>
      </c>
      <c r="G140" s="179">
        <v>-2.4327817876557725E-4</v>
      </c>
      <c r="H140" s="179">
        <v>-8.7209371477994131E-3</v>
      </c>
      <c r="I140" s="179">
        <v>-1.21129213382487E-4</v>
      </c>
      <c r="J140" s="179">
        <v>3.9175226860820624E-3</v>
      </c>
      <c r="K140" s="179">
        <v>2.9646426487111473E-3</v>
      </c>
      <c r="L140" s="179">
        <v>8.2434072451944413E-4</v>
      </c>
      <c r="M140" s="179">
        <v>6.5297891147665448E-5</v>
      </c>
      <c r="N140" s="179">
        <v>6.3241421703806111E-5</v>
      </c>
      <c r="O140" s="180">
        <f t="shared" si="6"/>
        <v>1.2053485963149646E-2</v>
      </c>
      <c r="P140" s="180">
        <f t="shared" si="7"/>
        <v>3.7889833732305915E-3</v>
      </c>
      <c r="Q140" s="180">
        <f t="shared" si="8"/>
        <v>7.4100994689845612E-6</v>
      </c>
    </row>
    <row r="141" spans="1:17" x14ac:dyDescent="0.2">
      <c r="A141" s="176">
        <v>41699</v>
      </c>
      <c r="B141" s="113">
        <v>-2.9040911768924902E-2</v>
      </c>
      <c r="C141" s="113">
        <v>-4.4785631058146501E-2</v>
      </c>
      <c r="D141" s="113">
        <v>1.5744719289221613E-2</v>
      </c>
      <c r="E141" s="113">
        <v>1.2177944902031017E-2</v>
      </c>
      <c r="F141" s="113">
        <v>2.1142404954487149E-2</v>
      </c>
      <c r="G141" s="113">
        <v>-2.3240832171058789E-4</v>
      </c>
      <c r="H141" s="113">
        <v>-8.5636431976690679E-3</v>
      </c>
      <c r="I141" s="113">
        <v>-1.6840853307648084E-4</v>
      </c>
      <c r="J141" s="113">
        <v>3.5667743871905973E-3</v>
      </c>
      <c r="K141" s="113">
        <v>2.7278823773252705E-3</v>
      </c>
      <c r="L141" s="113">
        <v>7.2913514226419988E-4</v>
      </c>
      <c r="M141" s="113">
        <v>5.294897808142457E-5</v>
      </c>
      <c r="N141" s="113">
        <v>5.6807889519701583E-5</v>
      </c>
      <c r="O141" s="177">
        <f t="shared" si="6"/>
        <v>1.2346353435107493E-2</v>
      </c>
      <c r="P141" s="177">
        <f t="shared" si="7"/>
        <v>3.4570175195894701E-3</v>
      </c>
      <c r="Q141" s="177">
        <f t="shared" si="8"/>
        <v>-5.8651665475354697E-5</v>
      </c>
    </row>
    <row r="142" spans="1:17" x14ac:dyDescent="0.2">
      <c r="A142" s="178">
        <v>41730</v>
      </c>
      <c r="B142" s="179">
        <v>-2.8291021780961136E-2</v>
      </c>
      <c r="C142" s="179">
        <v>-4.5121828501586449E-2</v>
      </c>
      <c r="D142" s="179">
        <v>1.683080672062532E-2</v>
      </c>
      <c r="E142" s="179">
        <v>1.3798812623845667E-2</v>
      </c>
      <c r="F142" s="179">
        <v>2.2144602432144264E-2</v>
      </c>
      <c r="G142" s="179">
        <v>-1.6269993822596782E-4</v>
      </c>
      <c r="H142" s="179">
        <v>-7.942228903249457E-3</v>
      </c>
      <c r="I142" s="179">
        <v>-2.4086096682316877E-4</v>
      </c>
      <c r="J142" s="179">
        <v>3.0319940967796538E-3</v>
      </c>
      <c r="K142" s="179">
        <v>2.1237073945132101E-3</v>
      </c>
      <c r="L142" s="179">
        <v>7.5588132990091217E-4</v>
      </c>
      <c r="M142" s="179">
        <v>9.3421663052221362E-5</v>
      </c>
      <c r="N142" s="179">
        <v>5.8983709313310738E-5</v>
      </c>
      <c r="O142" s="180">
        <f t="shared" si="6"/>
        <v>1.4039673590668839E-2</v>
      </c>
      <c r="P142" s="180">
        <f t="shared" si="7"/>
        <v>2.8795887244141222E-3</v>
      </c>
      <c r="Q142" s="180">
        <f t="shared" si="8"/>
        <v>-8.8455594457636673E-5</v>
      </c>
    </row>
    <row r="143" spans="1:17" x14ac:dyDescent="0.2">
      <c r="A143" s="176">
        <v>41760</v>
      </c>
      <c r="B143" s="113">
        <v>-3.1309687619915469E-2</v>
      </c>
      <c r="C143" s="113">
        <v>-4.5004350969637598E-2</v>
      </c>
      <c r="D143" s="113">
        <v>1.3694663349722115E-2</v>
      </c>
      <c r="E143" s="113">
        <v>1.0783883047857353E-2</v>
      </c>
      <c r="F143" s="113">
        <v>1.9234948553436292E-2</v>
      </c>
      <c r="G143" s="113">
        <v>-1.9375172860967168E-4</v>
      </c>
      <c r="H143" s="113">
        <v>-8.041725616719838E-3</v>
      </c>
      <c r="I143" s="113">
        <v>-2.1558816024942854E-4</v>
      </c>
      <c r="J143" s="113">
        <v>2.9107803018647628E-3</v>
      </c>
      <c r="K143" s="113">
        <v>1.9700622450853438E-3</v>
      </c>
      <c r="L143" s="113">
        <v>6.6793156942046724E-4</v>
      </c>
      <c r="M143" s="113">
        <v>2.2950873175315103E-4</v>
      </c>
      <c r="N143" s="113">
        <v>4.3277755605800855E-5</v>
      </c>
      <c r="O143" s="177">
        <f t="shared" si="6"/>
        <v>1.0999471208106782E-2</v>
      </c>
      <c r="P143" s="177">
        <f t="shared" si="7"/>
        <v>2.6379938145058108E-3</v>
      </c>
      <c r="Q143" s="177">
        <f t="shared" si="8"/>
        <v>5.719832710952335E-5</v>
      </c>
    </row>
    <row r="144" spans="1:17" x14ac:dyDescent="0.2">
      <c r="A144" s="178">
        <v>41791</v>
      </c>
      <c r="B144" s="179">
        <v>-3.27281754639639E-2</v>
      </c>
      <c r="C144" s="179">
        <v>-4.5018821536191689E-2</v>
      </c>
      <c r="D144" s="179">
        <v>1.229064607222778E-2</v>
      </c>
      <c r="E144" s="179">
        <v>9.9553529584327557E-3</v>
      </c>
      <c r="F144" s="179">
        <v>1.8606385114146345E-2</v>
      </c>
      <c r="G144" s="179">
        <v>-1.4696495418719258E-4</v>
      </c>
      <c r="H144" s="179">
        <v>-8.2485427050866152E-3</v>
      </c>
      <c r="I144" s="179">
        <v>-2.5552449643978081E-4</v>
      </c>
      <c r="J144" s="179">
        <v>2.3352931137950246E-3</v>
      </c>
      <c r="K144" s="179">
        <v>1.321768153205673E-3</v>
      </c>
      <c r="L144" s="179">
        <v>7.5799646062434058E-4</v>
      </c>
      <c r="M144" s="179">
        <v>2.0225663953750753E-4</v>
      </c>
      <c r="N144" s="179">
        <v>5.3271860427502954E-5</v>
      </c>
      <c r="O144" s="180">
        <f t="shared" si="6"/>
        <v>1.0210877454872536E-2</v>
      </c>
      <c r="P144" s="180">
        <f t="shared" si="7"/>
        <v>2.0797646138300137E-3</v>
      </c>
      <c r="Q144" s="180">
        <f t="shared" si="8"/>
        <v>4.0035252296774949E-9</v>
      </c>
    </row>
    <row r="145" spans="1:17" x14ac:dyDescent="0.2">
      <c r="A145" s="176">
        <v>41821</v>
      </c>
      <c r="B145" s="113">
        <v>-3.4618893031097435E-2</v>
      </c>
      <c r="C145" s="113">
        <v>-4.5593329472837917E-2</v>
      </c>
      <c r="D145" s="113">
        <v>1.097443644174048E-2</v>
      </c>
      <c r="E145" s="113">
        <v>8.8035971977221024E-3</v>
      </c>
      <c r="F145" s="113">
        <v>1.7819061611948763E-2</v>
      </c>
      <c r="G145" s="113">
        <v>-1.3026043696450355E-4</v>
      </c>
      <c r="H145" s="113">
        <v>-8.5438443617527927E-3</v>
      </c>
      <c r="I145" s="113">
        <v>-3.413596155093675E-4</v>
      </c>
      <c r="J145" s="113">
        <v>2.170839244018377E-3</v>
      </c>
      <c r="K145" s="113">
        <v>1.1325007995716971E-3</v>
      </c>
      <c r="L145" s="113">
        <v>8.020616088513134E-4</v>
      </c>
      <c r="M145" s="113">
        <v>1.8559784031313924E-4</v>
      </c>
      <c r="N145" s="113">
        <v>5.0678995282227007E-5</v>
      </c>
      <c r="O145" s="177">
        <f t="shared" si="6"/>
        <v>9.1449568132314675E-3</v>
      </c>
      <c r="P145" s="177">
        <f t="shared" si="7"/>
        <v>1.9345624084230106E-3</v>
      </c>
      <c r="Q145" s="177">
        <f t="shared" si="8"/>
        <v>-1.0508277991400124E-4</v>
      </c>
    </row>
    <row r="146" spans="1:17" x14ac:dyDescent="0.2">
      <c r="A146" s="178">
        <v>41852</v>
      </c>
      <c r="B146" s="179">
        <v>-3.6051581634542022E-2</v>
      </c>
      <c r="C146" s="179">
        <v>-4.4476242291697547E-2</v>
      </c>
      <c r="D146" s="179">
        <v>8.4246606571555041E-3</v>
      </c>
      <c r="E146" s="179">
        <v>6.703652070545546E-3</v>
      </c>
      <c r="F146" s="179">
        <v>1.5647840215018968E-2</v>
      </c>
      <c r="G146" s="179">
        <v>-1.4567938427387928E-4</v>
      </c>
      <c r="H146" s="179">
        <v>-8.5185675232654356E-3</v>
      </c>
      <c r="I146" s="179">
        <v>-2.7994123693410815E-4</v>
      </c>
      <c r="J146" s="179">
        <v>1.7210085866099587E-3</v>
      </c>
      <c r="K146" s="179">
        <v>7.0833677910437461E-4</v>
      </c>
      <c r="L146" s="179">
        <v>8.3183939780005799E-4</v>
      </c>
      <c r="M146" s="179">
        <v>1.186623573326565E-4</v>
      </c>
      <c r="N146" s="179">
        <v>6.2170052372869777E-5</v>
      </c>
      <c r="O146" s="180">
        <f t="shared" si="6"/>
        <v>6.9835933074796526E-3</v>
      </c>
      <c r="P146" s="180">
        <f t="shared" si="7"/>
        <v>1.5401761769044326E-3</v>
      </c>
      <c r="Q146" s="180">
        <f t="shared" si="8"/>
        <v>-9.9108827228581872E-5</v>
      </c>
    </row>
    <row r="147" spans="1:17" x14ac:dyDescent="0.2">
      <c r="A147" s="176">
        <v>41883</v>
      </c>
      <c r="B147" s="113">
        <v>-4.3939722866365688E-2</v>
      </c>
      <c r="C147" s="113">
        <v>-4.9403653567400799E-2</v>
      </c>
      <c r="D147" s="113">
        <v>5.4639307010351159E-3</v>
      </c>
      <c r="E147" s="113">
        <v>4.8486751294857132E-3</v>
      </c>
      <c r="F147" s="113">
        <v>1.4045306487180104E-2</v>
      </c>
      <c r="G147" s="113">
        <v>-1.3780455344029058E-4</v>
      </c>
      <c r="H147" s="113">
        <v>-8.7807348769364576E-3</v>
      </c>
      <c r="I147" s="113">
        <v>-2.780919273176433E-4</v>
      </c>
      <c r="J147" s="113">
        <v>6.1525557154940231E-4</v>
      </c>
      <c r="K147" s="113">
        <v>-2.2464869246870175E-4</v>
      </c>
      <c r="L147" s="113">
        <v>9.0592245971776438E-4</v>
      </c>
      <c r="M147" s="113">
        <v>-1.1612982641850092E-4</v>
      </c>
      <c r="N147" s="113">
        <v>5.0111630718840608E-5</v>
      </c>
      <c r="O147" s="177">
        <f t="shared" si="6"/>
        <v>5.1267670568033562E-3</v>
      </c>
      <c r="P147" s="177">
        <f t="shared" si="7"/>
        <v>6.812737672490626E-4</v>
      </c>
      <c r="Q147" s="177">
        <f t="shared" si="8"/>
        <v>-3.441101230173036E-4</v>
      </c>
    </row>
    <row r="148" spans="1:17" x14ac:dyDescent="0.2">
      <c r="A148" s="178">
        <v>41913</v>
      </c>
      <c r="B148" s="179">
        <v>-4.4769636022445915E-2</v>
      </c>
      <c r="C148" s="179">
        <v>-4.9770641578070478E-2</v>
      </c>
      <c r="D148" s="179">
        <v>5.0010055556245388E-3</v>
      </c>
      <c r="E148" s="179">
        <v>4.7494645591574488E-3</v>
      </c>
      <c r="F148" s="179">
        <v>1.3888975670426563E-2</v>
      </c>
      <c r="G148" s="179">
        <v>-9.5274349991360854E-5</v>
      </c>
      <c r="H148" s="179">
        <v>-8.7595290924441863E-3</v>
      </c>
      <c r="I148" s="179">
        <v>-2.8470766883356528E-4</v>
      </c>
      <c r="J148" s="179">
        <v>2.5154099646709056E-4</v>
      </c>
      <c r="K148" s="179">
        <v>-5.0536253882094346E-4</v>
      </c>
      <c r="L148" s="179">
        <v>9.3171125628346016E-4</v>
      </c>
      <c r="M148" s="179">
        <v>-2.3354719203814615E-4</v>
      </c>
      <c r="N148" s="179">
        <v>5.873947104271992E-5</v>
      </c>
      <c r="O148" s="180">
        <f t="shared" si="6"/>
        <v>5.0341722279910149E-3</v>
      </c>
      <c r="P148" s="180">
        <f t="shared" si="7"/>
        <v>4.263487174625167E-4</v>
      </c>
      <c r="Q148" s="180">
        <f t="shared" si="8"/>
        <v>-4.5951538982899154E-4</v>
      </c>
    </row>
    <row r="149" spans="1:17" x14ac:dyDescent="0.2">
      <c r="A149" s="176">
        <v>41944</v>
      </c>
      <c r="B149" s="113">
        <v>-5.1746326525387402E-2</v>
      </c>
      <c r="C149" s="113">
        <v>-5.0139699706308993E-2</v>
      </c>
      <c r="D149" s="113">
        <v>-1.6066268190784183E-3</v>
      </c>
      <c r="E149" s="113">
        <v>-1.3985647747688978E-3</v>
      </c>
      <c r="F149" s="113">
        <v>8.1803428839750513E-3</v>
      </c>
      <c r="G149" s="113">
        <v>-8.4537124476524947E-5</v>
      </c>
      <c r="H149" s="113">
        <v>-9.2235671899877584E-3</v>
      </c>
      <c r="I149" s="113">
        <v>-2.7080334427966534E-4</v>
      </c>
      <c r="J149" s="113">
        <v>-2.0806204430952072E-4</v>
      </c>
      <c r="K149" s="113">
        <v>-9.2056966292536747E-4</v>
      </c>
      <c r="L149" s="113">
        <v>8.6746672068969911E-4</v>
      </c>
      <c r="M149" s="113">
        <v>-2.0507818542876436E-4</v>
      </c>
      <c r="N149" s="113">
        <v>5.0119083354911995E-5</v>
      </c>
      <c r="O149" s="177">
        <f t="shared" si="6"/>
        <v>-1.1277614304892325E-3</v>
      </c>
      <c r="P149" s="177">
        <f t="shared" si="7"/>
        <v>-5.3102942235668362E-5</v>
      </c>
      <c r="Q149" s="177">
        <f t="shared" si="8"/>
        <v>-4.2576244635351773E-4</v>
      </c>
    </row>
    <row r="150" spans="1:17" x14ac:dyDescent="0.2">
      <c r="A150" s="178">
        <v>41974</v>
      </c>
      <c r="B150" s="179">
        <v>-5.9511874696770696E-2</v>
      </c>
      <c r="C150" s="179">
        <v>-5.3881805611303714E-2</v>
      </c>
      <c r="D150" s="179">
        <v>-5.6300690854669848E-3</v>
      </c>
      <c r="E150" s="179">
        <v>-3.8898551392161957E-3</v>
      </c>
      <c r="F150" s="179">
        <v>6.2885540667831632E-3</v>
      </c>
      <c r="G150" s="179">
        <v>-1.9873256471906424E-5</v>
      </c>
      <c r="H150" s="179">
        <v>-9.8111398151038247E-3</v>
      </c>
      <c r="I150" s="179">
        <v>-3.4739613442362656E-4</v>
      </c>
      <c r="J150" s="179">
        <v>-1.7402139462507895E-3</v>
      </c>
      <c r="K150" s="179">
        <v>-2.2920338527887131E-3</v>
      </c>
      <c r="L150" s="179">
        <v>9.4396133522623132E-4</v>
      </c>
      <c r="M150" s="179">
        <v>-4.3967553630302005E-4</v>
      </c>
      <c r="N150" s="179">
        <v>4.7534107614712276E-5</v>
      </c>
      <c r="O150" s="180">
        <f t="shared" si="6"/>
        <v>-3.5424590047925678E-3</v>
      </c>
      <c r="P150" s="180">
        <f t="shared" si="7"/>
        <v>-1.3480725175624817E-3</v>
      </c>
      <c r="Q150" s="180">
        <f t="shared" si="8"/>
        <v>-7.3953756311193432E-4</v>
      </c>
    </row>
    <row r="151" spans="1:17" x14ac:dyDescent="0.2">
      <c r="A151" s="176">
        <v>42005</v>
      </c>
      <c r="B151" s="113">
        <v>-5.69701703521601E-2</v>
      </c>
      <c r="C151" s="113">
        <v>-5.1556853621336905E-2</v>
      </c>
      <c r="D151" s="113">
        <v>-5.4133167308232314E-3</v>
      </c>
      <c r="E151" s="113">
        <v>-4.257144550392348E-3</v>
      </c>
      <c r="F151" s="113">
        <v>6.0611556611308952E-3</v>
      </c>
      <c r="G151" s="113">
        <v>-5.9098602041415848E-5</v>
      </c>
      <c r="H151" s="113">
        <v>-9.958569826092634E-3</v>
      </c>
      <c r="I151" s="113">
        <v>-3.0063178338919362E-4</v>
      </c>
      <c r="J151" s="113">
        <v>-1.1561721804308827E-3</v>
      </c>
      <c r="K151" s="113">
        <v>-1.7427400996407681E-3</v>
      </c>
      <c r="L151" s="113">
        <v>9.6890367120084785E-4</v>
      </c>
      <c r="M151" s="113">
        <v>-4.2468404876137519E-4</v>
      </c>
      <c r="N151" s="113">
        <v>4.2348296770412676E-5</v>
      </c>
      <c r="O151" s="177">
        <f t="shared" si="6"/>
        <v>-3.9565127670031543E-3</v>
      </c>
      <c r="P151" s="177">
        <f t="shared" si="7"/>
        <v>-7.7383642843992023E-4</v>
      </c>
      <c r="Q151" s="177">
        <f t="shared" si="8"/>
        <v>-6.8296753538015604E-4</v>
      </c>
    </row>
    <row r="152" spans="1:17" x14ac:dyDescent="0.2">
      <c r="A152" s="178">
        <v>42036</v>
      </c>
      <c r="B152" s="179">
        <v>-6.5317705636832896E-2</v>
      </c>
      <c r="C152" s="179">
        <v>-5.9152099393241099E-2</v>
      </c>
      <c r="D152" s="179">
        <v>-6.1656062435918278E-3</v>
      </c>
      <c r="E152" s="179">
        <v>-4.9371823985931533E-3</v>
      </c>
      <c r="F152" s="179">
        <v>6.0441258703649702E-3</v>
      </c>
      <c r="G152" s="179">
        <v>-5.1017482470528498E-5</v>
      </c>
      <c r="H152" s="179">
        <v>-1.0507065541817018E-2</v>
      </c>
      <c r="I152" s="179">
        <v>-4.2322524467057693E-4</v>
      </c>
      <c r="J152" s="179">
        <v>-1.2284238449986754E-3</v>
      </c>
      <c r="K152" s="179">
        <v>-1.6455581386434119E-3</v>
      </c>
      <c r="L152" s="179">
        <v>8.2704444758190468E-4</v>
      </c>
      <c r="M152" s="179">
        <v>-4.413923592533973E-4</v>
      </c>
      <c r="N152" s="179">
        <v>3.1482205316229541E-5</v>
      </c>
      <c r="O152" s="180">
        <f t="shared" si="6"/>
        <v>-4.5139571539225759E-3</v>
      </c>
      <c r="P152" s="180">
        <f t="shared" si="7"/>
        <v>-8.1851369106150727E-4</v>
      </c>
      <c r="Q152" s="180">
        <f t="shared" si="8"/>
        <v>-8.3313539860774472E-4</v>
      </c>
    </row>
    <row r="153" spans="1:17" x14ac:dyDescent="0.2">
      <c r="A153" s="176">
        <v>42064</v>
      </c>
      <c r="B153" s="113">
        <v>-7.4488670182476707E-2</v>
      </c>
      <c r="C153" s="113">
        <v>-6.7793681768736097E-2</v>
      </c>
      <c r="D153" s="113">
        <v>-6.6949884137405876E-3</v>
      </c>
      <c r="E153" s="113">
        <v>-5.1798321697159944E-3</v>
      </c>
      <c r="F153" s="113">
        <v>6.0586024289519978E-3</v>
      </c>
      <c r="G153" s="113">
        <v>-5.2186546012972532E-5</v>
      </c>
      <c r="H153" s="113">
        <v>-1.0776902784804785E-2</v>
      </c>
      <c r="I153" s="113">
        <v>-4.0934526785023503E-4</v>
      </c>
      <c r="J153" s="113">
        <v>-1.5151562440245949E-3</v>
      </c>
      <c r="K153" s="113">
        <v>-1.9454392350046396E-3</v>
      </c>
      <c r="L153" s="113">
        <v>8.5420676991830038E-4</v>
      </c>
      <c r="M153" s="113">
        <v>-4.6137157375388834E-4</v>
      </c>
      <c r="N153" s="113">
        <v>3.7447794815632624E-5</v>
      </c>
      <c r="O153" s="177">
        <f t="shared" si="6"/>
        <v>-4.77048690186576E-3</v>
      </c>
      <c r="P153" s="177">
        <f t="shared" si="7"/>
        <v>-1.0912324650863394E-3</v>
      </c>
      <c r="Q153" s="177">
        <f t="shared" si="8"/>
        <v>-8.3326904678849071E-4</v>
      </c>
    </row>
    <row r="154" spans="1:17" x14ac:dyDescent="0.2">
      <c r="A154" s="178">
        <v>42095</v>
      </c>
      <c r="B154" s="179">
        <v>-7.1568940059033276E-2</v>
      </c>
      <c r="C154" s="179">
        <v>-6.4305434502990824E-2</v>
      </c>
      <c r="D154" s="179">
        <v>-7.2635055560424308E-3</v>
      </c>
      <c r="E154" s="179">
        <v>-6.1711611221529272E-3</v>
      </c>
      <c r="F154" s="179">
        <v>5.020122399815855E-3</v>
      </c>
      <c r="G154" s="179">
        <v>-8.3995199556119416E-5</v>
      </c>
      <c r="H154" s="179">
        <v>-1.0752209379382094E-2</v>
      </c>
      <c r="I154" s="179">
        <v>-3.5507894303056997E-4</v>
      </c>
      <c r="J154" s="179">
        <v>-1.0923444338895041E-3</v>
      </c>
      <c r="K154" s="179">
        <v>-1.5103274751218135E-3</v>
      </c>
      <c r="L154" s="179">
        <v>8.0428188586299766E-4</v>
      </c>
      <c r="M154" s="179">
        <v>-4.201430209620447E-4</v>
      </c>
      <c r="N154" s="179">
        <v>3.3844176331356624E-5</v>
      </c>
      <c r="O154" s="180">
        <f t="shared" si="6"/>
        <v>-5.8160821791223586E-3</v>
      </c>
      <c r="P154" s="180">
        <f t="shared" si="7"/>
        <v>-7.0604558925881588E-4</v>
      </c>
      <c r="Q154" s="180">
        <f t="shared" si="8"/>
        <v>-7.4137778766125804E-4</v>
      </c>
    </row>
    <row r="155" spans="1:17" x14ac:dyDescent="0.2">
      <c r="A155" s="176">
        <v>42125</v>
      </c>
      <c r="B155" s="113">
        <v>-7.6090994589313149E-2</v>
      </c>
      <c r="C155" s="113">
        <v>-6.9545907835157864E-2</v>
      </c>
      <c r="D155" s="113">
        <v>-6.5450867541552707E-3</v>
      </c>
      <c r="E155" s="113">
        <v>-5.6194506389579246E-3</v>
      </c>
      <c r="F155" s="113">
        <v>5.8205192418624404E-3</v>
      </c>
      <c r="G155" s="113">
        <v>-1.0451335026304552E-4</v>
      </c>
      <c r="H155" s="113">
        <v>-1.1146552084892257E-2</v>
      </c>
      <c r="I155" s="113">
        <v>-1.8890444566506469E-4</v>
      </c>
      <c r="J155" s="113">
        <v>-9.2563611519734588E-4</v>
      </c>
      <c r="K155" s="113">
        <v>-1.261363370565308E-3</v>
      </c>
      <c r="L155" s="113">
        <v>9.0178898737719351E-4</v>
      </c>
      <c r="M155" s="113">
        <v>-6.1131312390845624E-4</v>
      </c>
      <c r="N155" s="113">
        <v>4.5251391899224787E-5</v>
      </c>
      <c r="O155" s="177">
        <f t="shared" si="6"/>
        <v>-5.4305461932928623E-3</v>
      </c>
      <c r="P155" s="177">
        <f t="shared" si="7"/>
        <v>-3.5957438318811447E-4</v>
      </c>
      <c r="Q155" s="177">
        <f t="shared" si="8"/>
        <v>-7.549661776742961E-4</v>
      </c>
    </row>
    <row r="156" spans="1:17" x14ac:dyDescent="0.2">
      <c r="A156" s="178">
        <v>42156</v>
      </c>
      <c r="B156" s="179">
        <v>-7.8322395010398074E-2</v>
      </c>
      <c r="C156" s="179">
        <v>-7.0587931959097211E-2</v>
      </c>
      <c r="D156" s="179">
        <v>-7.7344630513008703E-3</v>
      </c>
      <c r="E156" s="179">
        <v>-6.6942088136626469E-3</v>
      </c>
      <c r="F156" s="179">
        <v>5.1361605701540688E-3</v>
      </c>
      <c r="G156" s="179">
        <v>-1.3911775239163051E-4</v>
      </c>
      <c r="H156" s="179">
        <v>-1.1387548293828331E-2</v>
      </c>
      <c r="I156" s="179">
        <v>-3.0370333759675361E-4</v>
      </c>
      <c r="J156" s="179">
        <v>-1.040254237638224E-3</v>
      </c>
      <c r="K156" s="179">
        <v>-1.1937914536228631E-3</v>
      </c>
      <c r="L156" s="179">
        <v>8.2640662382646858E-4</v>
      </c>
      <c r="M156" s="179">
        <v>-7.1606073847298298E-4</v>
      </c>
      <c r="N156" s="179">
        <v>4.3191330631153092E-5</v>
      </c>
      <c r="O156" s="180">
        <f t="shared" si="6"/>
        <v>-6.3905054760658919E-3</v>
      </c>
      <c r="P156" s="180">
        <f t="shared" si="7"/>
        <v>-3.6738482979639447E-4</v>
      </c>
      <c r="Q156" s="180">
        <f t="shared" si="8"/>
        <v>-9.7657274543858368E-4</v>
      </c>
    </row>
    <row r="157" spans="1:17" x14ac:dyDescent="0.2">
      <c r="A157" s="176">
        <v>42186</v>
      </c>
      <c r="B157" s="113">
        <v>-8.480465134286197E-2</v>
      </c>
      <c r="C157" s="113">
        <v>-7.6202767005092945E-2</v>
      </c>
      <c r="D157" s="113">
        <v>-8.601884337769013E-3</v>
      </c>
      <c r="E157" s="113">
        <v>-7.2998894253924031E-3</v>
      </c>
      <c r="F157" s="113">
        <v>4.4789141166916447E-3</v>
      </c>
      <c r="G157" s="113">
        <v>-8.4542259886987816E-5</v>
      </c>
      <c r="H157" s="113">
        <v>-1.1461593521096346E-2</v>
      </c>
      <c r="I157" s="113">
        <v>-2.3266776110071513E-4</v>
      </c>
      <c r="J157" s="113">
        <v>-1.3019949123766095E-3</v>
      </c>
      <c r="K157" s="113">
        <v>-1.2437277495003121E-3</v>
      </c>
      <c r="L157" s="113">
        <v>7.1713253140127009E-4</v>
      </c>
      <c r="M157" s="113">
        <v>-8.151906403129185E-4</v>
      </c>
      <c r="N157" s="113">
        <v>3.9790946035350986E-5</v>
      </c>
      <c r="O157" s="177">
        <f t="shared" si="6"/>
        <v>-7.0672216642916888E-3</v>
      </c>
      <c r="P157" s="177">
        <f t="shared" si="7"/>
        <v>-5.2659521809904201E-4</v>
      </c>
      <c r="Q157" s="177">
        <f t="shared" si="8"/>
        <v>-1.0080674553782827E-3</v>
      </c>
    </row>
    <row r="158" spans="1:17" x14ac:dyDescent="0.2">
      <c r="A158" s="178">
        <v>42217</v>
      </c>
      <c r="B158" s="179">
        <v>-8.8883005332025727E-2</v>
      </c>
      <c r="C158" s="179">
        <v>-8.1506203370528899E-2</v>
      </c>
      <c r="D158" s="179">
        <v>-7.3768019614968393E-3</v>
      </c>
      <c r="E158" s="179">
        <v>-6.4021359589436864E-3</v>
      </c>
      <c r="F158" s="179">
        <v>5.214267301860428E-3</v>
      </c>
      <c r="G158" s="179">
        <v>-1.0617123376154511E-4</v>
      </c>
      <c r="H158" s="179">
        <v>-1.1313049292263077E-2</v>
      </c>
      <c r="I158" s="179">
        <v>-1.9718273477949168E-4</v>
      </c>
      <c r="J158" s="179">
        <v>-9.7466600255315247E-4</v>
      </c>
      <c r="K158" s="179">
        <v>-7.8599795008744001E-4</v>
      </c>
      <c r="L158" s="179">
        <v>6.2462468131967435E-4</v>
      </c>
      <c r="M158" s="179">
        <v>-8.4433216670149077E-4</v>
      </c>
      <c r="N158" s="179">
        <v>3.1039432916104114E-5</v>
      </c>
      <c r="O158" s="180">
        <f t="shared" si="6"/>
        <v>-6.2049532241641942E-3</v>
      </c>
      <c r="P158" s="180">
        <f t="shared" si="7"/>
        <v>-1.6137326876776567E-4</v>
      </c>
      <c r="Q158" s="180">
        <f t="shared" si="8"/>
        <v>-1.0104754685648783E-3</v>
      </c>
    </row>
    <row r="159" spans="1:17" x14ac:dyDescent="0.2">
      <c r="A159" s="176">
        <v>42248</v>
      </c>
      <c r="B159" s="113">
        <v>-9.0067576712927616E-2</v>
      </c>
      <c r="C159" s="113">
        <v>-8.5755452185103498E-2</v>
      </c>
      <c r="D159" s="113">
        <v>-4.3121245278241798E-3</v>
      </c>
      <c r="E159" s="113">
        <v>-4.0372733641727025E-3</v>
      </c>
      <c r="F159" s="113">
        <v>6.9287420203357321E-3</v>
      </c>
      <c r="G159" s="113">
        <v>-1.1550293311928615E-4</v>
      </c>
      <c r="H159" s="113">
        <v>-1.0630362708991077E-2</v>
      </c>
      <c r="I159" s="113">
        <v>-2.2014974239807221E-4</v>
      </c>
      <c r="J159" s="113">
        <v>-2.7485116365147697E-4</v>
      </c>
      <c r="K159" s="113">
        <v>-4.1286407958740646E-5</v>
      </c>
      <c r="L159" s="113">
        <v>4.6409684749191578E-4</v>
      </c>
      <c r="M159" s="113">
        <v>-7.3618616667334852E-4</v>
      </c>
      <c r="N159" s="113">
        <v>3.8524563488696431E-5</v>
      </c>
      <c r="O159" s="177">
        <f t="shared" si="6"/>
        <v>-3.8171236217746304E-3</v>
      </c>
      <c r="P159" s="177">
        <f t="shared" si="7"/>
        <v>4.2281043953317513E-4</v>
      </c>
      <c r="Q159" s="177">
        <f t="shared" si="8"/>
        <v>-9.1781134558272437E-4</v>
      </c>
    </row>
    <row r="160" spans="1:17" x14ac:dyDescent="0.2">
      <c r="A160" s="178">
        <v>42278</v>
      </c>
      <c r="B160" s="179">
        <v>-9.1789619830857733E-2</v>
      </c>
      <c r="C160" s="179">
        <v>-8.4931900720677411E-2</v>
      </c>
      <c r="D160" s="179">
        <v>-6.8577191101803761E-3</v>
      </c>
      <c r="E160" s="179">
        <v>-6.9181417850861316E-3</v>
      </c>
      <c r="F160" s="179">
        <v>6.8668444943773312E-3</v>
      </c>
      <c r="G160" s="179">
        <v>-1.2176831687585031E-4</v>
      </c>
      <c r="H160" s="179">
        <v>-1.3437535208847173E-2</v>
      </c>
      <c r="I160" s="179">
        <v>-2.2568275374044118E-4</v>
      </c>
      <c r="J160" s="179">
        <v>6.0422674905755318E-5</v>
      </c>
      <c r="K160" s="179">
        <v>3.40639566152437E-4</v>
      </c>
      <c r="L160" s="179">
        <v>3.3509343356730626E-4</v>
      </c>
      <c r="M160" s="179">
        <v>-6.4601699696698782E-4</v>
      </c>
      <c r="N160" s="179">
        <v>3.0706672152999804E-5</v>
      </c>
      <c r="O160" s="180">
        <f t="shared" si="6"/>
        <v>-6.6924590313456921E-3</v>
      </c>
      <c r="P160" s="180">
        <f t="shared" si="7"/>
        <v>6.7573299971974326E-4</v>
      </c>
      <c r="Q160" s="180">
        <f t="shared" si="8"/>
        <v>-8.4099307855442919E-4</v>
      </c>
    </row>
    <row r="161" spans="1:17" x14ac:dyDescent="0.2">
      <c r="A161" s="176">
        <v>42309</v>
      </c>
      <c r="B161" s="113">
        <v>-9.1810328353600174E-2</v>
      </c>
      <c r="C161" s="113">
        <v>-8.3049999566475879E-2</v>
      </c>
      <c r="D161" s="113">
        <v>-8.7603287871243114E-3</v>
      </c>
      <c r="E161" s="113">
        <v>-9.517917385509814E-3</v>
      </c>
      <c r="F161" s="113">
        <v>5.4521287292543371E-3</v>
      </c>
      <c r="G161" s="113">
        <v>-8.14090872440593E-5</v>
      </c>
      <c r="H161" s="113">
        <v>-1.4556001464665101E-2</v>
      </c>
      <c r="I161" s="113">
        <v>-3.3263556285498985E-4</v>
      </c>
      <c r="J161" s="113">
        <v>7.5758859838550143E-4</v>
      </c>
      <c r="K161" s="113">
        <v>8.8244698016448381E-4</v>
      </c>
      <c r="L161" s="113">
        <v>4.8460294633185895E-4</v>
      </c>
      <c r="M161" s="113">
        <v>-6.4475786483813918E-4</v>
      </c>
      <c r="N161" s="113">
        <v>3.5296536727297551E-5</v>
      </c>
      <c r="O161" s="177">
        <f t="shared" si="6"/>
        <v>-9.1852818226548227E-3</v>
      </c>
      <c r="P161" s="177">
        <f t="shared" si="7"/>
        <v>1.3670499264963427E-3</v>
      </c>
      <c r="Q161" s="177">
        <f t="shared" si="8"/>
        <v>-9.420968909658314E-4</v>
      </c>
    </row>
    <row r="162" spans="1:17" x14ac:dyDescent="0.2">
      <c r="A162" s="178">
        <v>42339</v>
      </c>
      <c r="B162" s="179">
        <v>-0.10224425741525878</v>
      </c>
      <c r="C162" s="179">
        <v>-8.3689750215125383E-2</v>
      </c>
      <c r="D162" s="179">
        <v>-1.8554507200133425E-2</v>
      </c>
      <c r="E162" s="179">
        <v>-1.9744572994402538E-2</v>
      </c>
      <c r="F162" s="179">
        <v>-5.0265814954191437E-3</v>
      </c>
      <c r="G162" s="179">
        <v>-1.1661043560862752E-4</v>
      </c>
      <c r="H162" s="179">
        <v>-1.431306627057261E-2</v>
      </c>
      <c r="I162" s="179">
        <v>-2.8831479280215484E-4</v>
      </c>
      <c r="J162" s="179">
        <v>1.1900657942691113E-3</v>
      </c>
      <c r="K162" s="179">
        <v>1.5136164800548637E-3</v>
      </c>
      <c r="L162" s="179">
        <v>1.0157762943394951E-4</v>
      </c>
      <c r="M162" s="179">
        <v>-4.5785889607073764E-4</v>
      </c>
      <c r="N162" s="179">
        <v>3.2730580851035781E-5</v>
      </c>
      <c r="O162" s="180">
        <f t="shared" si="6"/>
        <v>-1.9456258201600383E-2</v>
      </c>
      <c r="P162" s="180">
        <f t="shared" si="7"/>
        <v>1.6151941094888131E-3</v>
      </c>
      <c r="Q162" s="180">
        <f t="shared" si="8"/>
        <v>-7.1344310802185667E-4</v>
      </c>
    </row>
    <row r="163" spans="1:17" x14ac:dyDescent="0.2">
      <c r="A163" s="176">
        <v>42370</v>
      </c>
      <c r="B163" s="113">
        <v>-0.10732357948900088</v>
      </c>
      <c r="C163" s="113">
        <v>-8.9935653436857735E-2</v>
      </c>
      <c r="D163" s="113">
        <v>-1.7387926052143156E-2</v>
      </c>
      <c r="E163" s="113">
        <v>-1.803579693229055E-2</v>
      </c>
      <c r="F163" s="113">
        <v>-2.7459050083645255E-3</v>
      </c>
      <c r="G163" s="113">
        <v>-1.1961324553851497E-4</v>
      </c>
      <c r="H163" s="113">
        <v>-1.4761130187759824E-2</v>
      </c>
      <c r="I163" s="113">
        <v>-4.0914849062768569E-4</v>
      </c>
      <c r="J163" s="113">
        <v>6.4787088014739479E-4</v>
      </c>
      <c r="K163" s="113">
        <v>1.0427789539957399E-3</v>
      </c>
      <c r="L163" s="113">
        <v>1.4257421280093447E-4</v>
      </c>
      <c r="M163" s="113">
        <v>-5.7872822304167121E-4</v>
      </c>
      <c r="N163" s="113">
        <v>4.1245936392391621E-5</v>
      </c>
      <c r="O163" s="177">
        <f t="shared" si="6"/>
        <v>-1.7626648441662864E-2</v>
      </c>
      <c r="P163" s="177">
        <f t="shared" si="7"/>
        <v>1.1853531667966744E-3</v>
      </c>
      <c r="Q163" s="177">
        <f t="shared" si="8"/>
        <v>-9.4663077727696518E-4</v>
      </c>
    </row>
    <row r="164" spans="1:17" x14ac:dyDescent="0.2">
      <c r="A164" s="178">
        <v>42401</v>
      </c>
      <c r="B164" s="179">
        <v>-0.10592221157734377</v>
      </c>
      <c r="C164" s="179">
        <v>-8.5164936421402479E-2</v>
      </c>
      <c r="D164" s="179">
        <v>-2.07572751559413E-2</v>
      </c>
      <c r="E164" s="179">
        <v>-2.1084541316202961E-2</v>
      </c>
      <c r="F164" s="179">
        <v>-5.2783165325366059E-3</v>
      </c>
      <c r="G164" s="179">
        <v>-1.2562777772684498E-4</v>
      </c>
      <c r="H164" s="179">
        <v>-1.5428697353069443E-2</v>
      </c>
      <c r="I164" s="179">
        <v>-2.5189965287006631E-4</v>
      </c>
      <c r="J164" s="179">
        <v>3.2726616026165745E-4</v>
      </c>
      <c r="K164" s="179">
        <v>6.1656263738175965E-4</v>
      </c>
      <c r="L164" s="179">
        <v>1.5445056419732424E-4</v>
      </c>
      <c r="M164" s="179">
        <v>-4.877016070683447E-4</v>
      </c>
      <c r="N164" s="179">
        <v>4.3954565750918315E-5</v>
      </c>
      <c r="O164" s="180">
        <f t="shared" si="6"/>
        <v>-2.0832641663332895E-2</v>
      </c>
      <c r="P164" s="180">
        <f t="shared" si="7"/>
        <v>7.7101320157908391E-4</v>
      </c>
      <c r="Q164" s="180">
        <f t="shared" si="8"/>
        <v>-6.9564669418749261E-4</v>
      </c>
    </row>
    <row r="165" spans="1:17" x14ac:dyDescent="0.2">
      <c r="A165" s="176">
        <v>42430</v>
      </c>
      <c r="B165" s="113">
        <v>-9.5940142355419381E-2</v>
      </c>
      <c r="C165" s="113">
        <v>-7.3413692683183582E-2</v>
      </c>
      <c r="D165" s="113">
        <v>-2.252644967223583E-2</v>
      </c>
      <c r="E165" s="113">
        <v>-2.2700420049754665E-2</v>
      </c>
      <c r="F165" s="113">
        <v>-6.373830722523237E-3</v>
      </c>
      <c r="G165" s="113">
        <v>-1.3005276897011447E-4</v>
      </c>
      <c r="H165" s="113">
        <v>-1.6022323972076681E-2</v>
      </c>
      <c r="I165" s="113">
        <v>-1.7421258618463222E-4</v>
      </c>
      <c r="J165" s="113">
        <v>1.7397037751883633E-4</v>
      </c>
      <c r="K165" s="113">
        <v>9.1036482786120861E-4</v>
      </c>
      <c r="L165" s="113">
        <v>-9.8676431264625887E-5</v>
      </c>
      <c r="M165" s="113">
        <v>-6.7532677102362566E-4</v>
      </c>
      <c r="N165" s="113">
        <v>3.7608751945879135E-5</v>
      </c>
      <c r="O165" s="177">
        <f t="shared" si="6"/>
        <v>-2.2526207463570033E-2</v>
      </c>
      <c r="P165" s="177">
        <f t="shared" si="7"/>
        <v>8.1168839659658269E-4</v>
      </c>
      <c r="Q165" s="177">
        <f t="shared" si="8"/>
        <v>-8.1193060526237872E-4</v>
      </c>
    </row>
    <row r="166" spans="1:17" x14ac:dyDescent="0.2">
      <c r="A166" s="178">
        <v>42461</v>
      </c>
      <c r="B166" s="179">
        <v>-9.9713491037857663E-2</v>
      </c>
      <c r="C166" s="179">
        <v>-7.6708140169803929E-2</v>
      </c>
      <c r="D166" s="179">
        <v>-2.3005350868053786E-2</v>
      </c>
      <c r="E166" s="179">
        <v>-2.2933444448159698E-2</v>
      </c>
      <c r="F166" s="179">
        <v>-5.7961909877656016E-3</v>
      </c>
      <c r="G166" s="179">
        <v>-1.1591884814605654E-4</v>
      </c>
      <c r="H166" s="179">
        <v>-1.6871680934195079E-2</v>
      </c>
      <c r="I166" s="179">
        <v>-1.4965367805295891E-4</v>
      </c>
      <c r="J166" s="179">
        <v>-7.1906419894080998E-5</v>
      </c>
      <c r="K166" s="179">
        <v>8.2256213809159793E-4</v>
      </c>
      <c r="L166" s="179">
        <v>-1.7830378400097044E-4</v>
      </c>
      <c r="M166" s="179">
        <v>-7.5568812704870014E-4</v>
      </c>
      <c r="N166" s="179">
        <v>3.9523353063991618E-5</v>
      </c>
      <c r="O166" s="180">
        <f t="shared" si="6"/>
        <v>-2.2783790770106737E-2</v>
      </c>
      <c r="P166" s="180">
        <f t="shared" si="7"/>
        <v>6.4425835409062746E-4</v>
      </c>
      <c r="Q166" s="180">
        <f t="shared" si="8"/>
        <v>-8.6581845203766736E-4</v>
      </c>
    </row>
    <row r="167" spans="1:17" x14ac:dyDescent="0.2">
      <c r="A167" s="176">
        <v>42491</v>
      </c>
      <c r="B167" s="113">
        <v>-9.9493006255643085E-2</v>
      </c>
      <c r="C167" s="113">
        <v>-7.4723328630867586E-2</v>
      </c>
      <c r="D167" s="113">
        <v>-2.4769677624775541E-2</v>
      </c>
      <c r="E167" s="113">
        <v>-2.4527485733863694E-2</v>
      </c>
      <c r="F167" s="113">
        <v>-6.2873888740660466E-3</v>
      </c>
      <c r="G167" s="113">
        <v>-9.2092076672838189E-5</v>
      </c>
      <c r="H167" s="113">
        <v>-1.7786434842961118E-2</v>
      </c>
      <c r="I167" s="113">
        <v>-3.6156994016368763E-4</v>
      </c>
      <c r="J167" s="113">
        <v>-2.4219189091184796E-4</v>
      </c>
      <c r="K167" s="113">
        <v>6.2895766370079298E-4</v>
      </c>
      <c r="L167" s="113">
        <v>-3.5772273880286946E-4</v>
      </c>
      <c r="M167" s="113">
        <v>-5.4968665350614251E-4</v>
      </c>
      <c r="N167" s="113">
        <v>3.625983769637105E-5</v>
      </c>
      <c r="O167" s="177">
        <f t="shared" si="6"/>
        <v>-2.4165915793700005E-2</v>
      </c>
      <c r="P167" s="177">
        <f t="shared" si="7"/>
        <v>2.7123492489792352E-4</v>
      </c>
      <c r="Q167" s="177">
        <f t="shared" si="8"/>
        <v>-8.7499675597345913E-4</v>
      </c>
    </row>
    <row r="168" spans="1:17" x14ac:dyDescent="0.2">
      <c r="A168" s="178">
        <v>42522</v>
      </c>
      <c r="B168" s="179">
        <v>-9.8173433061210472E-2</v>
      </c>
      <c r="C168" s="179">
        <v>-7.3445412253520651E-2</v>
      </c>
      <c r="D168" s="179">
        <v>-2.4728020807689856E-2</v>
      </c>
      <c r="E168" s="179">
        <v>-2.4556088468124928E-2</v>
      </c>
      <c r="F168" s="179">
        <v>-5.8244598267186707E-3</v>
      </c>
      <c r="G168" s="179">
        <v>-9.4850504164085712E-5</v>
      </c>
      <c r="H168" s="179">
        <v>-1.8396286213294699E-2</v>
      </c>
      <c r="I168" s="179">
        <v>-2.4049192394747247E-4</v>
      </c>
      <c r="J168" s="179">
        <v>-1.7193233956492812E-4</v>
      </c>
      <c r="K168" s="179">
        <v>5.6404413125219724E-4</v>
      </c>
      <c r="L168" s="179">
        <v>-2.8778482824637976E-4</v>
      </c>
      <c r="M168" s="179">
        <v>-4.8520694186825165E-4</v>
      </c>
      <c r="N168" s="179">
        <v>3.7015299297505966E-5</v>
      </c>
      <c r="O168" s="180">
        <f t="shared" si="6"/>
        <v>-2.4315596544177455E-2</v>
      </c>
      <c r="P168" s="180">
        <f t="shared" si="7"/>
        <v>2.7625930300581748E-4</v>
      </c>
      <c r="Q168" s="180">
        <f t="shared" si="8"/>
        <v>-6.8868356651821813E-4</v>
      </c>
    </row>
    <row r="169" spans="1:17" x14ac:dyDescent="0.2">
      <c r="A169" s="176">
        <v>42552</v>
      </c>
      <c r="B169" s="113">
        <v>-9.4677647683774915E-2</v>
      </c>
      <c r="C169" s="113">
        <v>-6.9579543857297088E-2</v>
      </c>
      <c r="D169" s="113">
        <v>-2.5098103826477872E-2</v>
      </c>
      <c r="E169" s="113">
        <v>-2.5418639344826421E-2</v>
      </c>
      <c r="F169" s="113">
        <v>-5.7332695974782613E-3</v>
      </c>
      <c r="G169" s="113">
        <v>-1.1117386159016475E-4</v>
      </c>
      <c r="H169" s="113">
        <v>-1.9333978961993212E-2</v>
      </c>
      <c r="I169" s="113">
        <v>-2.4021692376477967E-4</v>
      </c>
      <c r="J169" s="113">
        <v>3.2053551834855201E-4</v>
      </c>
      <c r="K169" s="113">
        <v>9.7102573700779088E-4</v>
      </c>
      <c r="L169" s="113">
        <v>-2.339356912951045E-4</v>
      </c>
      <c r="M169" s="113">
        <v>-4.5421765167014035E-4</v>
      </c>
      <c r="N169" s="113">
        <v>3.7663124306005907E-5</v>
      </c>
      <c r="O169" s="177">
        <f t="shared" si="6"/>
        <v>-2.5178422421061639E-2</v>
      </c>
      <c r="P169" s="177">
        <f t="shared" si="7"/>
        <v>7.3709004571268638E-4</v>
      </c>
      <c r="Q169" s="177">
        <f t="shared" si="8"/>
        <v>-6.5677145112891418E-4</v>
      </c>
    </row>
    <row r="170" spans="1:17" x14ac:dyDescent="0.2">
      <c r="A170" s="178">
        <v>42583</v>
      </c>
      <c r="B170" s="179">
        <v>-9.5143627668139844E-2</v>
      </c>
      <c r="C170" s="179">
        <v>-6.7752642828590198E-2</v>
      </c>
      <c r="D170" s="179">
        <v>-2.7390984839549663E-2</v>
      </c>
      <c r="E170" s="179">
        <v>-2.7819760415397445E-2</v>
      </c>
      <c r="F170" s="179">
        <v>-6.5289481546844221E-3</v>
      </c>
      <c r="G170" s="179">
        <v>-1.0311601458870251E-4</v>
      </c>
      <c r="H170" s="179">
        <v>-2.0879650700248109E-2</v>
      </c>
      <c r="I170" s="179">
        <v>-3.0804554587620932E-4</v>
      </c>
      <c r="J170" s="179">
        <v>4.2877557584777978E-4</v>
      </c>
      <c r="K170" s="179">
        <v>7.9663936180479405E-4</v>
      </c>
      <c r="L170" s="179">
        <v>-1.4102483046602902E-4</v>
      </c>
      <c r="M170" s="179">
        <v>-2.7060494958172583E-4</v>
      </c>
      <c r="N170" s="179">
        <v>4.3765994090740537E-5</v>
      </c>
      <c r="O170" s="180">
        <f t="shared" si="6"/>
        <v>-2.7511714869521232E-2</v>
      </c>
      <c r="P170" s="180">
        <f t="shared" si="7"/>
        <v>6.5561453133876498E-4</v>
      </c>
      <c r="Q170" s="180">
        <f t="shared" si="8"/>
        <v>-5.3488450136719452E-4</v>
      </c>
    </row>
    <row r="171" spans="1:17" x14ac:dyDescent="0.2">
      <c r="A171" s="176">
        <v>42614</v>
      </c>
      <c r="B171" s="113">
        <v>-9.3261100951350054E-2</v>
      </c>
      <c r="C171" s="113">
        <v>-6.2812452515079206E-2</v>
      </c>
      <c r="D171" s="113">
        <v>-3.0448648436270855E-2</v>
      </c>
      <c r="E171" s="113">
        <v>-3.0922051824069655E-2</v>
      </c>
      <c r="F171" s="113">
        <v>-7.2170092860701276E-3</v>
      </c>
      <c r="G171" s="113">
        <v>-8.978714246410769E-5</v>
      </c>
      <c r="H171" s="113">
        <v>-2.3316392135571525E-2</v>
      </c>
      <c r="I171" s="113">
        <v>-2.9886325996389786E-4</v>
      </c>
      <c r="J171" s="113">
        <v>4.7340338779880241E-4</v>
      </c>
      <c r="K171" s="113">
        <v>6.6676021828400119E-4</v>
      </c>
      <c r="L171" s="113">
        <v>-1.2803662017447383E-4</v>
      </c>
      <c r="M171" s="113">
        <v>-1.094552760449323E-4</v>
      </c>
      <c r="N171" s="113">
        <v>4.4135065734207401E-5</v>
      </c>
      <c r="O171" s="177">
        <f t="shared" si="6"/>
        <v>-3.0623188564105758E-2</v>
      </c>
      <c r="P171" s="177">
        <f t="shared" si="7"/>
        <v>5.3872359810952736E-4</v>
      </c>
      <c r="Q171" s="177">
        <f t="shared" si="8"/>
        <v>-3.6418347027462276E-4</v>
      </c>
    </row>
    <row r="172" spans="1:17" x14ac:dyDescent="0.2">
      <c r="A172" s="178">
        <v>42644</v>
      </c>
      <c r="B172" s="179">
        <v>-8.7851496463583187E-2</v>
      </c>
      <c r="C172" s="179">
        <v>-6.5694708590666603E-2</v>
      </c>
      <c r="D172" s="179">
        <v>-2.2156787872916577E-2</v>
      </c>
      <c r="E172" s="179">
        <v>-2.2579232808358152E-2</v>
      </c>
      <c r="F172" s="179">
        <v>-2.3611500112985539E-4</v>
      </c>
      <c r="G172" s="179">
        <v>-1.3715723452264298E-4</v>
      </c>
      <c r="H172" s="179">
        <v>-2.1905422977344012E-2</v>
      </c>
      <c r="I172" s="179">
        <v>-3.0053759536164315E-4</v>
      </c>
      <c r="J172" s="179">
        <v>4.2244493544158179E-4</v>
      </c>
      <c r="K172" s="179">
        <v>5.8385031191987937E-4</v>
      </c>
      <c r="L172" s="179">
        <v>-1.2320721031029003E-4</v>
      </c>
      <c r="M172" s="179">
        <v>-7.9966079499644714E-5</v>
      </c>
      <c r="N172" s="179">
        <v>4.1767913331637203E-5</v>
      </c>
      <c r="O172" s="180">
        <f t="shared" si="6"/>
        <v>-2.227869521299651E-2</v>
      </c>
      <c r="P172" s="180">
        <f t="shared" si="7"/>
        <v>4.6064310160958934E-4</v>
      </c>
      <c r="Q172" s="180">
        <f t="shared" si="8"/>
        <v>-3.3873576152965065E-4</v>
      </c>
    </row>
    <row r="173" spans="1:17" x14ac:dyDescent="0.2">
      <c r="A173" s="176">
        <v>42675</v>
      </c>
      <c r="B173" s="113">
        <v>-9.3458396706815355E-2</v>
      </c>
      <c r="C173" s="113">
        <v>-6.8256120248293889E-2</v>
      </c>
      <c r="D173" s="113">
        <v>-2.520227645852147E-2</v>
      </c>
      <c r="E173" s="113">
        <v>-2.5359246859936988E-2</v>
      </c>
      <c r="F173" s="113">
        <v>-2.4633104148251688E-3</v>
      </c>
      <c r="G173" s="113">
        <v>-1.6470067044910977E-4</v>
      </c>
      <c r="H173" s="113">
        <v>-2.2475711481038184E-2</v>
      </c>
      <c r="I173" s="113">
        <v>-2.5552429362452734E-4</v>
      </c>
      <c r="J173" s="113">
        <v>1.5697040141552293E-4</v>
      </c>
      <c r="K173" s="113">
        <v>4.2849685004307179E-4</v>
      </c>
      <c r="L173" s="113">
        <v>-2.8037715314193116E-4</v>
      </c>
      <c r="M173" s="113">
        <v>-3.0763382189667585E-5</v>
      </c>
      <c r="N173" s="113">
        <v>3.9614086704049895E-5</v>
      </c>
      <c r="O173" s="177">
        <f t="shared" si="6"/>
        <v>-2.5103722566312464E-2</v>
      </c>
      <c r="P173" s="177">
        <f t="shared" si="7"/>
        <v>1.4811969690114063E-4</v>
      </c>
      <c r="Q173" s="177">
        <f t="shared" si="8"/>
        <v>-2.4667358911014504E-4</v>
      </c>
    </row>
    <row r="174" spans="1:17" x14ac:dyDescent="0.2">
      <c r="A174" s="178">
        <v>42705</v>
      </c>
      <c r="B174" s="179">
        <v>-8.9803173097582165E-2</v>
      </c>
      <c r="C174" s="179">
        <v>-6.4945105083403801E-2</v>
      </c>
      <c r="D174" s="179">
        <v>-2.4858068014178371E-2</v>
      </c>
      <c r="E174" s="179">
        <v>-2.5579049047583003E-2</v>
      </c>
      <c r="F174" s="179">
        <v>-1.3989353826152288E-3</v>
      </c>
      <c r="G174" s="179">
        <v>-1.5509332493822181E-4</v>
      </c>
      <c r="H174" s="179">
        <v>-2.3891661420138641E-2</v>
      </c>
      <c r="I174" s="179">
        <v>-1.3335891989091239E-4</v>
      </c>
      <c r="J174" s="179">
        <v>7.2098103340463235E-4</v>
      </c>
      <c r="K174" s="179">
        <v>1.0829044522450411E-3</v>
      </c>
      <c r="L174" s="179">
        <v>-3.3846025388706074E-4</v>
      </c>
      <c r="M174" s="179">
        <v>-7.4299426319986909E-5</v>
      </c>
      <c r="N174" s="179">
        <v>5.0836261366638848E-5</v>
      </c>
      <c r="O174" s="180">
        <f t="shared" si="6"/>
        <v>-2.5445690127692093E-2</v>
      </c>
      <c r="P174" s="180">
        <f t="shared" si="7"/>
        <v>7.4444419835798035E-4</v>
      </c>
      <c r="Q174" s="180">
        <f t="shared" si="8"/>
        <v>-1.5682208484426045E-4</v>
      </c>
    </row>
    <row r="175" spans="1:17" x14ac:dyDescent="0.2">
      <c r="A175" s="176">
        <v>42736</v>
      </c>
      <c r="B175" s="113">
        <v>-8.4733256574264171E-2</v>
      </c>
      <c r="C175" s="113">
        <v>-6.1418344593981461E-2</v>
      </c>
      <c r="D175" s="113">
        <v>-2.3314911980282783E-2</v>
      </c>
      <c r="E175" s="113">
        <v>-2.4587670076258797E-2</v>
      </c>
      <c r="F175" s="113">
        <v>2.4057065289186292E-4</v>
      </c>
      <c r="G175" s="113">
        <v>-1.5080110933553978E-4</v>
      </c>
      <c r="H175" s="113">
        <v>-2.4528921441595415E-2</v>
      </c>
      <c r="I175" s="113">
        <v>-1.4851817821970418E-4</v>
      </c>
      <c r="J175" s="113">
        <v>1.2727580959760148E-3</v>
      </c>
      <c r="K175" s="113">
        <v>1.4743414670712342E-3</v>
      </c>
      <c r="L175" s="113">
        <v>-2.858957843440212E-4</v>
      </c>
      <c r="M175" s="113">
        <v>6.0056754759387892E-5</v>
      </c>
      <c r="N175" s="113">
        <v>2.4255658489414038E-5</v>
      </c>
      <c r="O175" s="177">
        <f t="shared" si="6"/>
        <v>-2.4439151898039094E-2</v>
      </c>
      <c r="P175" s="177">
        <f t="shared" si="7"/>
        <v>1.1884456827272131E-3</v>
      </c>
      <c r="Q175" s="177">
        <f t="shared" si="8"/>
        <v>-6.4205764970902242E-5</v>
      </c>
    </row>
    <row r="176" spans="1:17" x14ac:dyDescent="0.2">
      <c r="A176" s="178">
        <v>42767</v>
      </c>
      <c r="B176" s="179">
        <v>-8.4655440075368349E-2</v>
      </c>
      <c r="C176" s="179">
        <v>-6.1355924053387675E-2</v>
      </c>
      <c r="D176" s="179">
        <v>-2.3299516021980757E-2</v>
      </c>
      <c r="E176" s="179">
        <v>-2.4914759653025354E-2</v>
      </c>
      <c r="F176" s="179">
        <v>3.7508383922761547E-4</v>
      </c>
      <c r="G176" s="179">
        <v>-1.3573719797396316E-4</v>
      </c>
      <c r="H176" s="179">
        <v>-2.4960803542229001E-2</v>
      </c>
      <c r="I176" s="179">
        <v>-1.9330275205000253E-4</v>
      </c>
      <c r="J176" s="179">
        <v>1.6152436310445926E-3</v>
      </c>
      <c r="K176" s="179">
        <v>1.7775443380044326E-3</v>
      </c>
      <c r="L176" s="179">
        <v>-1.943412430900791E-4</v>
      </c>
      <c r="M176" s="179">
        <v>5.3867901831312057E-6</v>
      </c>
      <c r="N176" s="179">
        <v>2.6653745947108072E-5</v>
      </c>
      <c r="O176" s="180">
        <f t="shared" si="6"/>
        <v>-2.4721456900975349E-2</v>
      </c>
      <c r="P176" s="180">
        <f t="shared" si="7"/>
        <v>1.5832030949143535E-3</v>
      </c>
      <c r="Q176" s="180">
        <f t="shared" si="8"/>
        <v>-1.6126221591976323E-4</v>
      </c>
    </row>
    <row r="177" spans="1:17" x14ac:dyDescent="0.2">
      <c r="A177" s="176">
        <v>42795</v>
      </c>
      <c r="B177" s="113">
        <v>-9.1315475857713477E-2</v>
      </c>
      <c r="C177" s="113">
        <v>-6.8041416354902226E-2</v>
      </c>
      <c r="D177" s="113">
        <v>-2.3274059502811313E-2</v>
      </c>
      <c r="E177" s="113">
        <v>-2.530373186511187E-2</v>
      </c>
      <c r="F177" s="113">
        <v>3.7142653505079957E-4</v>
      </c>
      <c r="G177" s="113">
        <v>-1.1857054998169629E-4</v>
      </c>
      <c r="H177" s="113">
        <v>-2.5311549875902863E-2</v>
      </c>
      <c r="I177" s="113">
        <v>-2.4503797427811601E-4</v>
      </c>
      <c r="J177" s="113">
        <v>2.0296723623005586E-3</v>
      </c>
      <c r="K177" s="113">
        <v>1.8220644025157611E-3</v>
      </c>
      <c r="L177" s="113">
        <v>4.32508570913223E-5</v>
      </c>
      <c r="M177" s="113">
        <v>1.4334896405238158E-4</v>
      </c>
      <c r="N177" s="113">
        <v>2.1008138641093759E-5</v>
      </c>
      <c r="O177" s="177">
        <f t="shared" si="6"/>
        <v>-2.5058693890833761E-2</v>
      </c>
      <c r="P177" s="177">
        <f t="shared" si="7"/>
        <v>1.8653152596070834E-3</v>
      </c>
      <c r="Q177" s="177">
        <f t="shared" si="8"/>
        <v>-8.0680871584640662E-5</v>
      </c>
    </row>
    <row r="178" spans="1:17" x14ac:dyDescent="0.2">
      <c r="A178" s="178">
        <v>42826</v>
      </c>
      <c r="B178" s="179">
        <v>-9.1473754772052315E-2</v>
      </c>
      <c r="C178" s="179">
        <v>-6.8678184990012034E-2</v>
      </c>
      <c r="D178" s="179">
        <v>-2.2795569782040347E-2</v>
      </c>
      <c r="E178" s="179">
        <v>-2.4819715024910299E-2</v>
      </c>
      <c r="F178" s="179">
        <v>1.3819745896820989E-3</v>
      </c>
      <c r="G178" s="179">
        <v>-1.529647919177088E-4</v>
      </c>
      <c r="H178" s="179">
        <v>-2.5803723816145971E-2</v>
      </c>
      <c r="I178" s="179">
        <v>-2.4500100652872033E-4</v>
      </c>
      <c r="J178" s="179">
        <v>2.0241452428699492E-3</v>
      </c>
      <c r="K178" s="179">
        <v>1.6727725394509471E-3</v>
      </c>
      <c r="L178" s="179">
        <v>7.3534667298052716E-5</v>
      </c>
      <c r="M178" s="179">
        <v>2.6508273591088386E-4</v>
      </c>
      <c r="N178" s="179">
        <v>1.2755300210065329E-5</v>
      </c>
      <c r="O178" s="180">
        <f t="shared" si="6"/>
        <v>-2.4574714018381582E-2</v>
      </c>
      <c r="P178" s="180">
        <f t="shared" si="7"/>
        <v>1.7463072067489998E-3</v>
      </c>
      <c r="Q178" s="180">
        <f t="shared" si="8"/>
        <v>3.2837029592228852E-5</v>
      </c>
    </row>
    <row r="179" spans="1:17" x14ac:dyDescent="0.2">
      <c r="A179" s="176">
        <v>42856</v>
      </c>
      <c r="B179" s="113">
        <v>-9.197904017122624E-2</v>
      </c>
      <c r="C179" s="113">
        <v>-6.7334753123489674E-2</v>
      </c>
      <c r="D179" s="113">
        <v>-2.4644287047736642E-2</v>
      </c>
      <c r="E179" s="113">
        <v>-2.6874542654674399E-2</v>
      </c>
      <c r="F179" s="113">
        <v>3.8104928759400706E-5</v>
      </c>
      <c r="G179" s="113">
        <v>-1.5229366303360861E-4</v>
      </c>
      <c r="H179" s="113">
        <v>-2.6569764578698508E-2</v>
      </c>
      <c r="I179" s="113">
        <v>-1.9058934170168408E-4</v>
      </c>
      <c r="J179" s="113">
        <v>2.2302556069377587E-3</v>
      </c>
      <c r="K179" s="113">
        <v>1.6771821065775985E-3</v>
      </c>
      <c r="L179" s="113">
        <v>2.3254298248539027E-4</v>
      </c>
      <c r="M179" s="113">
        <v>3.0350221602927068E-4</v>
      </c>
      <c r="N179" s="113">
        <v>1.7028301845499354E-5</v>
      </c>
      <c r="O179" s="177">
        <f t="shared" si="6"/>
        <v>-2.6683953312972717E-2</v>
      </c>
      <c r="P179" s="177">
        <f t="shared" si="7"/>
        <v>1.9097250890629887E-3</v>
      </c>
      <c r="Q179" s="177">
        <f t="shared" si="8"/>
        <v>1.2994117617308595E-4</v>
      </c>
    </row>
    <row r="180" spans="1:17" x14ac:dyDescent="0.2">
      <c r="A180" s="178">
        <v>42887</v>
      </c>
      <c r="B180" s="179">
        <v>-9.4626431307298114E-2</v>
      </c>
      <c r="C180" s="179">
        <v>-6.8582796504070315E-2</v>
      </c>
      <c r="D180" s="179">
        <v>-2.6043634803227883E-2</v>
      </c>
      <c r="E180" s="179">
        <v>-2.8323899569985208E-2</v>
      </c>
      <c r="F180" s="179">
        <v>-1.1104186867611685E-3</v>
      </c>
      <c r="G180" s="179">
        <v>-1.4931775747597533E-4</v>
      </c>
      <c r="H180" s="179">
        <v>-2.6816374480494485E-2</v>
      </c>
      <c r="I180" s="179">
        <v>-2.4778864525357841E-4</v>
      </c>
      <c r="J180" s="179">
        <v>2.2802647667573236E-3</v>
      </c>
      <c r="K180" s="179">
        <v>1.7539622712948958E-3</v>
      </c>
      <c r="L180" s="179">
        <v>1.7168624214743719E-4</v>
      </c>
      <c r="M180" s="179">
        <v>3.3859702000339282E-4</v>
      </c>
      <c r="N180" s="179">
        <v>1.6019233311597564E-5</v>
      </c>
      <c r="O180" s="180">
        <f t="shared" si="6"/>
        <v>-2.8076110924731629E-2</v>
      </c>
      <c r="P180" s="180">
        <f t="shared" si="7"/>
        <v>1.925648513442333E-3</v>
      </c>
      <c r="Q180" s="180">
        <f t="shared" si="8"/>
        <v>1.0682760806141197E-4</v>
      </c>
    </row>
    <row r="181" spans="1:17" x14ac:dyDescent="0.2">
      <c r="A181" s="176">
        <v>42917</v>
      </c>
      <c r="B181" s="113">
        <v>-9.2908914486231176E-2</v>
      </c>
      <c r="C181" s="113">
        <v>-6.6447347803323092E-2</v>
      </c>
      <c r="D181" s="113">
        <v>-2.6461566682908153E-2</v>
      </c>
      <c r="E181" s="113">
        <v>-2.8484676164599074E-2</v>
      </c>
      <c r="F181" s="113">
        <v>-1.1492201581750766E-3</v>
      </c>
      <c r="G181" s="113">
        <v>-1.7185917363510411E-4</v>
      </c>
      <c r="H181" s="113">
        <v>-2.6979547162363636E-2</v>
      </c>
      <c r="I181" s="113">
        <v>-1.8404967042525967E-4</v>
      </c>
      <c r="J181" s="113">
        <v>2.0231094816909245E-3</v>
      </c>
      <c r="K181" s="113">
        <v>1.4927508770142773E-3</v>
      </c>
      <c r="L181" s="113">
        <v>6.5991073767144681E-5</v>
      </c>
      <c r="M181" s="113">
        <v>4.5122404527650305E-4</v>
      </c>
      <c r="N181" s="113">
        <v>1.3143485632999357E-5</v>
      </c>
      <c r="O181" s="177">
        <f t="shared" si="6"/>
        <v>-2.8300626494173815E-2</v>
      </c>
      <c r="P181" s="177">
        <f t="shared" si="7"/>
        <v>1.5587419507814221E-3</v>
      </c>
      <c r="Q181" s="177">
        <f t="shared" si="8"/>
        <v>2.8031786048424276E-4</v>
      </c>
    </row>
    <row r="182" spans="1:17" x14ac:dyDescent="0.2">
      <c r="A182" s="178">
        <v>42948</v>
      </c>
      <c r="B182" s="179">
        <v>-8.9911176929978631E-2</v>
      </c>
      <c r="C182" s="179">
        <v>-6.5506978046926428E-2</v>
      </c>
      <c r="D182" s="179">
        <v>-2.4404198883052272E-2</v>
      </c>
      <c r="E182" s="179">
        <v>-2.6471443567179849E-2</v>
      </c>
      <c r="F182" s="179">
        <v>9.7895256311008824E-4</v>
      </c>
      <c r="G182" s="179">
        <v>-1.6114064585629422E-4</v>
      </c>
      <c r="H182" s="179">
        <v>-2.7134121649489026E-2</v>
      </c>
      <c r="I182" s="179">
        <v>-1.5513383494461804E-4</v>
      </c>
      <c r="J182" s="179">
        <v>2.0672446841275786E-3</v>
      </c>
      <c r="K182" s="179">
        <v>1.6264013575904338E-3</v>
      </c>
      <c r="L182" s="179">
        <v>1.0524257130023183E-4</v>
      </c>
      <c r="M182" s="179">
        <v>3.2320121944384451E-4</v>
      </c>
      <c r="N182" s="179">
        <v>1.2399535793068471E-5</v>
      </c>
      <c r="O182" s="180">
        <f t="shared" si="6"/>
        <v>-2.631630973223523E-2</v>
      </c>
      <c r="P182" s="180">
        <f t="shared" si="7"/>
        <v>1.7316439288906657E-3</v>
      </c>
      <c r="Q182" s="180">
        <f t="shared" si="8"/>
        <v>1.8046692029229496E-4</v>
      </c>
    </row>
    <row r="183" spans="1:17" x14ac:dyDescent="0.2">
      <c r="A183" s="176">
        <v>42979</v>
      </c>
      <c r="B183" s="113">
        <v>-8.7542897220248647E-2</v>
      </c>
      <c r="C183" s="113">
        <v>-6.4034446260806843E-2</v>
      </c>
      <c r="D183" s="113">
        <v>-2.3508450959441828E-2</v>
      </c>
      <c r="E183" s="113">
        <v>-2.5693448233535678E-2</v>
      </c>
      <c r="F183" s="113">
        <v>2.128118957030353E-3</v>
      </c>
      <c r="G183" s="113">
        <v>-1.8128658423997897E-4</v>
      </c>
      <c r="H183" s="113">
        <v>-2.7533658956933514E-2</v>
      </c>
      <c r="I183" s="113">
        <v>-1.0662164939253205E-4</v>
      </c>
      <c r="J183" s="113">
        <v>2.1849972740938446E-3</v>
      </c>
      <c r="K183" s="113">
        <v>1.6713867480975353E-3</v>
      </c>
      <c r="L183" s="113">
        <v>2.2130551883461487E-4</v>
      </c>
      <c r="M183" s="113">
        <v>2.8340202338486206E-4</v>
      </c>
      <c r="N183" s="113">
        <v>8.902983776832584E-6</v>
      </c>
      <c r="O183" s="177">
        <f t="shared" si="6"/>
        <v>-2.558682658414314E-2</v>
      </c>
      <c r="P183" s="177">
        <f t="shared" si="7"/>
        <v>1.8926922669321501E-3</v>
      </c>
      <c r="Q183" s="177">
        <f t="shared" si="8"/>
        <v>1.8568335776916262E-4</v>
      </c>
    </row>
    <row r="184" spans="1:17" x14ac:dyDescent="0.2">
      <c r="A184" s="178">
        <v>43009</v>
      </c>
      <c r="B184" s="179">
        <v>-9.2426619763577106E-2</v>
      </c>
      <c r="C184" s="179">
        <v>-6.365172533576946E-2</v>
      </c>
      <c r="D184" s="179">
        <v>-2.8774894427807677E-2</v>
      </c>
      <c r="E184" s="179">
        <v>-3.089444603867952E-2</v>
      </c>
      <c r="F184" s="179">
        <v>-2.7767855762177128E-3</v>
      </c>
      <c r="G184" s="179">
        <v>-1.4047573800999406E-4</v>
      </c>
      <c r="H184" s="179">
        <v>-2.7825174599792814E-2</v>
      </c>
      <c r="I184" s="179">
        <v>-1.5201012465900342E-4</v>
      </c>
      <c r="J184" s="179">
        <v>2.1195516108718443E-3</v>
      </c>
      <c r="K184" s="179">
        <v>1.6978575813634187E-3</v>
      </c>
      <c r="L184" s="179">
        <v>1.9643273860593704E-4</v>
      </c>
      <c r="M184" s="179">
        <v>2.1573545811324338E-4</v>
      </c>
      <c r="N184" s="179">
        <v>9.525832789245165E-6</v>
      </c>
      <c r="O184" s="180">
        <f t="shared" si="6"/>
        <v>-3.0742435914020521E-2</v>
      </c>
      <c r="P184" s="180">
        <f t="shared" si="7"/>
        <v>1.8942903199693558E-3</v>
      </c>
      <c r="Q184" s="180">
        <f t="shared" si="8"/>
        <v>7.3251166243485131E-5</v>
      </c>
    </row>
    <row r="185" spans="1:17" x14ac:dyDescent="0.2">
      <c r="A185" s="176">
        <v>43040</v>
      </c>
      <c r="B185" s="113">
        <v>-8.4359806552658026E-2</v>
      </c>
      <c r="C185" s="113">
        <v>-6.1547857672974715E-2</v>
      </c>
      <c r="D185" s="113">
        <v>-2.2811948879683311E-2</v>
      </c>
      <c r="E185" s="113">
        <v>-2.4728499537604306E-2</v>
      </c>
      <c r="F185" s="113">
        <v>3.0475533652268173E-3</v>
      </c>
      <c r="G185" s="113">
        <v>-1.2213595686151477E-4</v>
      </c>
      <c r="H185" s="113">
        <v>-2.7501700493829738E-2</v>
      </c>
      <c r="I185" s="113">
        <v>-1.5221645213987566E-4</v>
      </c>
      <c r="J185" s="113">
        <v>1.9165506579209997E-3</v>
      </c>
      <c r="K185" s="113">
        <v>1.562529035131251E-3</v>
      </c>
      <c r="L185" s="113">
        <v>1.3950113895898453E-4</v>
      </c>
      <c r="M185" s="113">
        <v>2.0259739860450856E-4</v>
      </c>
      <c r="N185" s="113">
        <v>1.1923085226256182E-5</v>
      </c>
      <c r="O185" s="177">
        <f t="shared" si="6"/>
        <v>-2.4576283085464435E-2</v>
      </c>
      <c r="P185" s="177">
        <f t="shared" si="7"/>
        <v>1.7020301740902355E-3</v>
      </c>
      <c r="Q185" s="177">
        <f t="shared" si="8"/>
        <v>6.2304031690889067E-5</v>
      </c>
    </row>
    <row r="186" spans="1:17" x14ac:dyDescent="0.2">
      <c r="A186" s="178">
        <v>43070</v>
      </c>
      <c r="B186" s="179">
        <v>-7.8031847126433157E-2</v>
      </c>
      <c r="C186" s="179">
        <v>-6.1158894738224542E-2</v>
      </c>
      <c r="D186" s="179">
        <v>-1.6872952388208646E-2</v>
      </c>
      <c r="E186" s="179">
        <v>-1.8217476653587219E-2</v>
      </c>
      <c r="F186" s="179">
        <v>9.8813447908668028E-3</v>
      </c>
      <c r="G186" s="179">
        <v>-1.1614095104131541E-4</v>
      </c>
      <c r="H186" s="179">
        <v>-2.7837380907768116E-2</v>
      </c>
      <c r="I186" s="179">
        <v>-1.4529958564458984E-4</v>
      </c>
      <c r="J186" s="179">
        <v>1.3445242653785732E-3</v>
      </c>
      <c r="K186" s="179">
        <v>1.0523133477045993E-3</v>
      </c>
      <c r="L186" s="179">
        <v>9.1676701986897967E-5</v>
      </c>
      <c r="M186" s="179">
        <v>2.0192549179652808E-4</v>
      </c>
      <c r="N186" s="179">
        <v>-1.3912761094520149E-6</v>
      </c>
      <c r="O186" s="180">
        <f t="shared" si="6"/>
        <v>-1.8072177067942629E-2</v>
      </c>
      <c r="P186" s="180">
        <f t="shared" si="7"/>
        <v>1.1439900496914973E-3</v>
      </c>
      <c r="Q186" s="180">
        <f t="shared" si="8"/>
        <v>5.5234630042486227E-5</v>
      </c>
    </row>
    <row r="187" spans="1:17" x14ac:dyDescent="0.2">
      <c r="A187" s="176">
        <v>43101</v>
      </c>
      <c r="B187" s="113">
        <v>-7.4905732858250029E-2</v>
      </c>
      <c r="C187" s="113">
        <v>-5.9660526002741354E-2</v>
      </c>
      <c r="D187" s="113">
        <v>-1.5245206855508649E-2</v>
      </c>
      <c r="E187" s="113">
        <v>-1.6515658187595754E-2</v>
      </c>
      <c r="F187" s="113">
        <v>1.1600230694447584E-2</v>
      </c>
      <c r="G187" s="113">
        <v>-1.2093539074397814E-4</v>
      </c>
      <c r="H187" s="113">
        <v>-2.7917046060576278E-2</v>
      </c>
      <c r="I187" s="113">
        <v>-7.7907430723082782E-5</v>
      </c>
      <c r="J187" s="113">
        <v>1.2704513320871056E-3</v>
      </c>
      <c r="K187" s="113">
        <v>9.9139142803061908E-4</v>
      </c>
      <c r="L187" s="113">
        <v>1.0698140845834242E-4</v>
      </c>
      <c r="M187" s="113">
        <v>1.5112434837457226E-4</v>
      </c>
      <c r="N187" s="113">
        <v>2.0954147223571729E-5</v>
      </c>
      <c r="O187" s="177">
        <f t="shared" si="6"/>
        <v>-1.643775075687267E-2</v>
      </c>
      <c r="P187" s="177">
        <f t="shared" si="7"/>
        <v>1.0983728364889615E-3</v>
      </c>
      <c r="Q187" s="177">
        <f t="shared" si="8"/>
        <v>9.4171064875061205E-5</v>
      </c>
    </row>
    <row r="188" spans="1:17" x14ac:dyDescent="0.2">
      <c r="A188" s="178">
        <v>43132</v>
      </c>
      <c r="B188" s="179">
        <v>-7.3458335486618551E-2</v>
      </c>
      <c r="C188" s="179">
        <v>-5.9165071276539249E-2</v>
      </c>
      <c r="D188" s="179">
        <v>-1.4293264210079286E-2</v>
      </c>
      <c r="E188" s="179">
        <v>-1.5023548735520021E-2</v>
      </c>
      <c r="F188" s="179">
        <v>1.320835824962069E-2</v>
      </c>
      <c r="G188" s="179">
        <v>-1.3261645315478589E-4</v>
      </c>
      <c r="H188" s="179">
        <v>-2.7996462363150641E-2</v>
      </c>
      <c r="I188" s="179">
        <v>-1.0282816883528103E-4</v>
      </c>
      <c r="J188" s="179">
        <v>7.3028452544073312E-4</v>
      </c>
      <c r="K188" s="179">
        <v>5.5916474228118272E-4</v>
      </c>
      <c r="L188" s="179">
        <v>4.7808759826996E-5</v>
      </c>
      <c r="M188" s="179">
        <v>1.0586947785800558E-4</v>
      </c>
      <c r="N188" s="179">
        <v>1.7441545474548795E-5</v>
      </c>
      <c r="O188" s="180">
        <f t="shared" si="6"/>
        <v>-1.4920720566684737E-2</v>
      </c>
      <c r="P188" s="180">
        <f t="shared" si="7"/>
        <v>6.0697350210817873E-4</v>
      </c>
      <c r="Q188" s="180">
        <f t="shared" si="8"/>
        <v>2.0482854497273346E-5</v>
      </c>
    </row>
    <row r="189" spans="1:17" x14ac:dyDescent="0.2">
      <c r="A189" s="176">
        <v>43160</v>
      </c>
      <c r="B189" s="113">
        <v>-7.3760324536198588E-2</v>
      </c>
      <c r="C189" s="113">
        <v>-5.7375101320476386E-2</v>
      </c>
      <c r="D189" s="113">
        <v>-1.6385223215722177E-2</v>
      </c>
      <c r="E189" s="113">
        <v>-1.7051195883666777E-2</v>
      </c>
      <c r="F189" s="113">
        <v>1.2143126109416511E-2</v>
      </c>
      <c r="G189" s="113">
        <v>-1.3110095524711339E-4</v>
      </c>
      <c r="H189" s="113">
        <v>-2.8986304937205203E-2</v>
      </c>
      <c r="I189" s="113">
        <v>-7.691610063097177E-5</v>
      </c>
      <c r="J189" s="113">
        <v>6.6597266794460157E-4</v>
      </c>
      <c r="K189" s="113">
        <v>5.3030901638634689E-4</v>
      </c>
      <c r="L189" s="113">
        <v>1.6832880471607865E-5</v>
      </c>
      <c r="M189" s="113">
        <v>9.5366700359987122E-5</v>
      </c>
      <c r="N189" s="113">
        <v>2.3464070726659631E-5</v>
      </c>
      <c r="O189" s="177">
        <f t="shared" si="6"/>
        <v>-1.6974279783035805E-2</v>
      </c>
      <c r="P189" s="177">
        <f t="shared" si="7"/>
        <v>5.4714189685795478E-4</v>
      </c>
      <c r="Q189" s="177">
        <f t="shared" si="8"/>
        <v>4.1914670455674979E-5</v>
      </c>
    </row>
    <row r="190" spans="1:17" x14ac:dyDescent="0.2">
      <c r="A190" s="178">
        <v>43191</v>
      </c>
      <c r="B190" s="179">
        <v>-7.5065097418658647E-2</v>
      </c>
      <c r="C190" s="179">
        <v>-5.7263616970117885E-2</v>
      </c>
      <c r="D190" s="179">
        <v>-1.7801480448540748E-2</v>
      </c>
      <c r="E190" s="179">
        <v>-1.7975566481904265E-2</v>
      </c>
      <c r="F190" s="179">
        <v>1.1173903280096072E-2</v>
      </c>
      <c r="G190" s="179">
        <v>-1.1756027521252545E-4</v>
      </c>
      <c r="H190" s="179">
        <v>-2.8854750860762536E-2</v>
      </c>
      <c r="I190" s="179">
        <v>-1.7715862602527411E-4</v>
      </c>
      <c r="J190" s="179">
        <v>1.7408603336351928E-4</v>
      </c>
      <c r="K190" s="179">
        <v>8.049175094286243E-5</v>
      </c>
      <c r="L190" s="179">
        <v>-4.0400366277919134E-5</v>
      </c>
      <c r="M190" s="179">
        <v>1.0616325769698343E-4</v>
      </c>
      <c r="N190" s="179">
        <v>2.7831391001592552E-5</v>
      </c>
      <c r="O190" s="180">
        <f t="shared" si="6"/>
        <v>-1.7798407855878988E-2</v>
      </c>
      <c r="P190" s="180">
        <f t="shared" si="7"/>
        <v>4.0091384664943296E-5</v>
      </c>
      <c r="Q190" s="180">
        <f t="shared" si="8"/>
        <v>-4.3163977326698134E-5</v>
      </c>
    </row>
    <row r="191" spans="1:17" x14ac:dyDescent="0.2">
      <c r="A191" s="176">
        <v>43221</v>
      </c>
      <c r="B191" s="113">
        <v>-7.2198241558015575E-2</v>
      </c>
      <c r="C191" s="113">
        <v>-5.7780841797472421E-2</v>
      </c>
      <c r="D191" s="113">
        <v>-1.4417399760543131E-2</v>
      </c>
      <c r="E191" s="113">
        <v>-1.4761769239369282E-2</v>
      </c>
      <c r="F191" s="113">
        <v>1.3880243632872619E-2</v>
      </c>
      <c r="G191" s="113">
        <v>-1.0848125552064962E-4</v>
      </c>
      <c r="H191" s="113">
        <v>-2.8415708056940745E-2</v>
      </c>
      <c r="I191" s="113">
        <v>-1.1782355978050724E-4</v>
      </c>
      <c r="J191" s="113">
        <v>3.4436947882615323E-4</v>
      </c>
      <c r="K191" s="113">
        <v>2.7408789215638388E-4</v>
      </c>
      <c r="L191" s="113">
        <v>-3.328747357696842E-5</v>
      </c>
      <c r="M191" s="113">
        <v>8.1246885016836306E-5</v>
      </c>
      <c r="N191" s="113">
        <v>2.232217522990153E-5</v>
      </c>
      <c r="O191" s="177">
        <f t="shared" si="6"/>
        <v>-1.4643945679588776E-2</v>
      </c>
      <c r="P191" s="177">
        <f t="shared" si="7"/>
        <v>2.4080041857941546E-4</v>
      </c>
      <c r="Q191" s="177">
        <f t="shared" si="8"/>
        <v>-1.4254499533769404E-5</v>
      </c>
    </row>
    <row r="192" spans="1:17" x14ac:dyDescent="0.2">
      <c r="A192" s="178">
        <v>43252</v>
      </c>
      <c r="B192" s="179">
        <v>-7.2961319515474729E-2</v>
      </c>
      <c r="C192" s="179">
        <v>-5.9505290744762983E-2</v>
      </c>
      <c r="D192" s="179">
        <v>-1.3456028770711677E-2</v>
      </c>
      <c r="E192" s="179">
        <v>-1.3825894077402527E-2</v>
      </c>
      <c r="F192" s="179">
        <v>1.4825568748833881E-2</v>
      </c>
      <c r="G192" s="179">
        <v>-1.0707551302802527E-4</v>
      </c>
      <c r="H192" s="179">
        <v>-2.856131823646137E-2</v>
      </c>
      <c r="I192" s="179">
        <v>1.6930923252988162E-5</v>
      </c>
      <c r="J192" s="179">
        <v>3.6986530669084995E-4</v>
      </c>
      <c r="K192" s="179">
        <v>2.2208003763475492E-4</v>
      </c>
      <c r="L192" s="179">
        <v>3.482755425912978E-5</v>
      </c>
      <c r="M192" s="179">
        <v>8.8812904205790594E-5</v>
      </c>
      <c r="N192" s="179">
        <v>2.4144810591174693E-5</v>
      </c>
      <c r="O192" s="180">
        <f t="shared" si="6"/>
        <v>-1.3842825000655513E-2</v>
      </c>
      <c r="P192" s="180">
        <f t="shared" si="7"/>
        <v>2.5690759189388472E-4</v>
      </c>
      <c r="Q192" s="180">
        <f t="shared" si="8"/>
        <v>1.2988863804995346E-4</v>
      </c>
    </row>
    <row r="193" spans="1:17" x14ac:dyDescent="0.2">
      <c r="A193" s="176">
        <v>43282</v>
      </c>
      <c r="B193" s="113">
        <v>-7.0367360659678704E-2</v>
      </c>
      <c r="C193" s="113">
        <v>-5.8864938089544842E-2</v>
      </c>
      <c r="D193" s="113">
        <v>-1.1502422570133787E-2</v>
      </c>
      <c r="E193" s="113">
        <v>-1.2007154913028178E-2</v>
      </c>
      <c r="F193" s="113">
        <v>1.6615693184526239E-2</v>
      </c>
      <c r="G193" s="113">
        <v>-1.1604327197133955E-4</v>
      </c>
      <c r="H193" s="113">
        <v>-2.8601737050607569E-2</v>
      </c>
      <c r="I193" s="113">
        <v>9.4932225024494608E-5</v>
      </c>
      <c r="J193" s="113">
        <v>5.0473234289438891E-4</v>
      </c>
      <c r="K193" s="113">
        <v>3.6857583878388382E-4</v>
      </c>
      <c r="L193" s="113">
        <v>7.2644148664060199E-6</v>
      </c>
      <c r="M193" s="113">
        <v>1.043211187373394E-4</v>
      </c>
      <c r="N193" s="113">
        <v>2.4570970506759752E-5</v>
      </c>
      <c r="O193" s="177">
        <f t="shared" si="6"/>
        <v>-1.2102087138052671E-2</v>
      </c>
      <c r="P193" s="177">
        <f t="shared" si="7"/>
        <v>3.7584025365028985E-4</v>
      </c>
      <c r="Q193" s="177">
        <f t="shared" si="8"/>
        <v>2.2382431426859375E-4</v>
      </c>
    </row>
    <row r="194" spans="1:17" x14ac:dyDescent="0.2">
      <c r="A194" s="178">
        <v>43313</v>
      </c>
      <c r="B194" s="179">
        <v>-7.4740427973084403E-2</v>
      </c>
      <c r="C194" s="179">
        <v>-6.2193879155402969E-2</v>
      </c>
      <c r="D194" s="179">
        <v>-1.2546548817681347E-2</v>
      </c>
      <c r="E194" s="179">
        <v>-1.360538120301224E-2</v>
      </c>
      <c r="F194" s="179">
        <v>1.5072525651312854E-2</v>
      </c>
      <c r="G194" s="179">
        <v>-9.7794274419021597E-5</v>
      </c>
      <c r="H194" s="179">
        <v>-2.8651604825298806E-2</v>
      </c>
      <c r="I194" s="179">
        <v>7.1492245392725995E-5</v>
      </c>
      <c r="J194" s="179">
        <v>1.058832385330895E-3</v>
      </c>
      <c r="K194" s="179">
        <v>8.5296763117520232E-4</v>
      </c>
      <c r="L194" s="179">
        <v>-4.9993805535397494E-5</v>
      </c>
      <c r="M194" s="179">
        <v>2.3348769169025363E-4</v>
      </c>
      <c r="N194" s="179">
        <v>2.2370868000836593E-5</v>
      </c>
      <c r="O194" s="180">
        <f t="shared" si="6"/>
        <v>-1.3676873448404974E-2</v>
      </c>
      <c r="P194" s="180">
        <f t="shared" si="7"/>
        <v>8.029738256398048E-4</v>
      </c>
      <c r="Q194" s="180">
        <f t="shared" si="8"/>
        <v>3.273508050838162E-4</v>
      </c>
    </row>
    <row r="195" spans="1:17" x14ac:dyDescent="0.2">
      <c r="A195" s="176">
        <v>43344</v>
      </c>
      <c r="B195" s="113">
        <v>-7.2399372661232864E-2</v>
      </c>
      <c r="C195" s="113">
        <v>-5.9396479344856638E-2</v>
      </c>
      <c r="D195" s="113">
        <v>-1.3002893316376189E-2</v>
      </c>
      <c r="E195" s="113">
        <v>-1.3880599238577016E-2</v>
      </c>
      <c r="F195" s="113">
        <v>1.5203708930935955E-2</v>
      </c>
      <c r="G195" s="113">
        <v>-9.0534025652237385E-5</v>
      </c>
      <c r="H195" s="113">
        <v>-2.9050583101719343E-2</v>
      </c>
      <c r="I195" s="113">
        <v>5.6808957858610817E-5</v>
      </c>
      <c r="J195" s="113">
        <v>8.777059222008272E-4</v>
      </c>
      <c r="K195" s="113">
        <v>6.96822316927774E-4</v>
      </c>
      <c r="L195" s="113">
        <v>-1.2926532649451945E-4</v>
      </c>
      <c r="M195" s="113">
        <v>2.8574322824369058E-4</v>
      </c>
      <c r="N195" s="113">
        <v>2.440570352388214E-5</v>
      </c>
      <c r="O195" s="177">
        <f t="shared" si="6"/>
        <v>-1.3937408196435625E-2</v>
      </c>
      <c r="P195" s="177">
        <f t="shared" si="7"/>
        <v>5.675569904332546E-4</v>
      </c>
      <c r="Q195" s="177">
        <f t="shared" si="8"/>
        <v>3.6695788962618354E-4</v>
      </c>
    </row>
    <row r="196" spans="1:17" x14ac:dyDescent="0.2">
      <c r="A196" s="178">
        <v>43374</v>
      </c>
      <c r="B196" s="179">
        <v>-6.8403992152178156E-2</v>
      </c>
      <c r="C196" s="179">
        <v>-5.5921409361638592E-2</v>
      </c>
      <c r="D196" s="179">
        <v>-1.2482582790539553E-2</v>
      </c>
      <c r="E196" s="179">
        <v>-1.2897297884360368E-2</v>
      </c>
      <c r="F196" s="179">
        <v>1.5861713750467271E-2</v>
      </c>
      <c r="G196" s="179">
        <v>-1.4826308734351685E-4</v>
      </c>
      <c r="H196" s="179">
        <v>-2.8802906501122369E-2</v>
      </c>
      <c r="I196" s="179">
        <v>1.9215795363824366E-4</v>
      </c>
      <c r="J196" s="179">
        <v>4.1471509382081555E-4</v>
      </c>
      <c r="K196" s="179">
        <v>2.0578527852114541E-4</v>
      </c>
      <c r="L196" s="179">
        <v>-1.4811699881808559E-4</v>
      </c>
      <c r="M196" s="179">
        <v>3.3413079322857611E-4</v>
      </c>
      <c r="N196" s="179">
        <v>2.2916020889179555E-5</v>
      </c>
      <c r="O196" s="180">
        <f t="shared" si="6"/>
        <v>-1.3089455837998615E-2</v>
      </c>
      <c r="P196" s="180">
        <f t="shared" si="7"/>
        <v>5.7668279703059817E-5</v>
      </c>
      <c r="Q196" s="180">
        <f t="shared" si="8"/>
        <v>5.4920476775599937E-4</v>
      </c>
    </row>
    <row r="197" spans="1:17" x14ac:dyDescent="0.2">
      <c r="A197" s="176">
        <v>43405</v>
      </c>
      <c r="B197" s="113">
        <v>-7.1176145523443882E-2</v>
      </c>
      <c r="C197" s="113">
        <v>-5.6583077221868762E-2</v>
      </c>
      <c r="D197" s="113">
        <v>-1.4593068301575078E-2</v>
      </c>
      <c r="E197" s="113">
        <v>-1.5273952064518891E-2</v>
      </c>
      <c r="F197" s="113">
        <v>1.3406333930456128E-2</v>
      </c>
      <c r="G197" s="113">
        <v>-1.3980451485978078E-4</v>
      </c>
      <c r="H197" s="113">
        <v>-2.8759722446658066E-2</v>
      </c>
      <c r="I197" s="113">
        <v>2.192409665428235E-4</v>
      </c>
      <c r="J197" s="113">
        <v>6.8088376294381161E-4</v>
      </c>
      <c r="K197" s="113">
        <v>5.4299571332736885E-4</v>
      </c>
      <c r="L197" s="113">
        <v>-7.530891519725929E-5</v>
      </c>
      <c r="M197" s="113">
        <v>1.9104672492047025E-4</v>
      </c>
      <c r="N197" s="113">
        <v>2.215023989323171E-5</v>
      </c>
      <c r="O197" s="177">
        <f t="shared" si="6"/>
        <v>-1.5493193031061718E-2</v>
      </c>
      <c r="P197" s="177">
        <f t="shared" si="7"/>
        <v>4.6768679813010956E-4</v>
      </c>
      <c r="Q197" s="177">
        <f t="shared" si="8"/>
        <v>4.3243793135652546E-4</v>
      </c>
    </row>
    <row r="198" spans="1:17" x14ac:dyDescent="0.2">
      <c r="A198" s="178">
        <v>43435</v>
      </c>
      <c r="B198" s="179">
        <v>-7.1393040222271595E-2</v>
      </c>
      <c r="C198" s="179">
        <v>-5.5537039525935278E-2</v>
      </c>
      <c r="D198" s="179">
        <v>-1.5856000696336248E-2</v>
      </c>
      <c r="E198" s="179">
        <v>-1.6506710265988808E-2</v>
      </c>
      <c r="F198" s="179">
        <v>1.1679660848356426E-2</v>
      </c>
      <c r="G198" s="179">
        <v>-1.0461971831800132E-4</v>
      </c>
      <c r="H198" s="179">
        <v>-2.858945424178393E-2</v>
      </c>
      <c r="I198" s="179">
        <v>5.0770284575669673E-4</v>
      </c>
      <c r="J198" s="179">
        <v>6.5070956965256109E-4</v>
      </c>
      <c r="K198" s="179">
        <v>6.9342798226320636E-4</v>
      </c>
      <c r="L198" s="179">
        <v>-1.8196986093967326E-4</v>
      </c>
      <c r="M198" s="179">
        <v>1.0910105705057958E-4</v>
      </c>
      <c r="N198" s="179">
        <v>3.0150391278448292E-5</v>
      </c>
      <c r="O198" s="180">
        <f t="shared" ref="O198:O201" si="9">F198+G198+H198</f>
        <v>-1.7014413111745504E-2</v>
      </c>
      <c r="P198" s="180">
        <f t="shared" ref="P198:P201" si="10">K198+L198</f>
        <v>5.1145812132353304E-4</v>
      </c>
      <c r="Q198" s="180">
        <f t="shared" ref="Q198:Q201" si="11">I198+M198+N198</f>
        <v>6.4695429408572456E-4</v>
      </c>
    </row>
    <row r="199" spans="1:17" x14ac:dyDescent="0.2">
      <c r="A199" s="176">
        <v>43466</v>
      </c>
      <c r="B199" s="113">
        <v>-6.9973548955514039E-2</v>
      </c>
      <c r="C199" s="113">
        <v>-5.4186425995380066E-2</v>
      </c>
      <c r="D199" s="113">
        <v>-1.5787122960133935E-2</v>
      </c>
      <c r="E199" s="113">
        <v>-1.6560490436948294E-2</v>
      </c>
      <c r="F199" s="113">
        <v>1.1324377827847424E-2</v>
      </c>
      <c r="G199" s="113">
        <v>-7.0989525730957379E-5</v>
      </c>
      <c r="H199" s="113">
        <v>-2.8321763141298882E-2</v>
      </c>
      <c r="I199" s="113">
        <v>5.0788440223411982E-4</v>
      </c>
      <c r="J199" s="113">
        <v>7.7336747681436074E-4</v>
      </c>
      <c r="K199" s="113">
        <v>8.4101586606987301E-4</v>
      </c>
      <c r="L199" s="113">
        <v>-2.9594867239836217E-4</v>
      </c>
      <c r="M199" s="113">
        <v>1.9782885541655494E-4</v>
      </c>
      <c r="N199" s="113">
        <v>3.0471427726294806E-5</v>
      </c>
      <c r="O199" s="177">
        <f t="shared" si="9"/>
        <v>-1.7068374839182415E-2</v>
      </c>
      <c r="P199" s="177">
        <f t="shared" si="10"/>
        <v>5.4506719367151089E-4</v>
      </c>
      <c r="Q199" s="177">
        <f t="shared" si="11"/>
        <v>7.3618468537696956E-4</v>
      </c>
    </row>
    <row r="200" spans="1:17" x14ac:dyDescent="0.2">
      <c r="A200" s="178">
        <v>43497</v>
      </c>
      <c r="B200" s="179">
        <v>-6.9524185679170764E-2</v>
      </c>
      <c r="C200" s="179">
        <v>-5.4172666632376701E-2</v>
      </c>
      <c r="D200" s="179">
        <v>-1.5351519046794018E-2</v>
      </c>
      <c r="E200" s="179">
        <v>-1.6649544105116956E-2</v>
      </c>
      <c r="F200" s="179">
        <v>1.1125967113109266E-2</v>
      </c>
      <c r="G200" s="179">
        <v>-7.1694523186204411E-5</v>
      </c>
      <c r="H200" s="179">
        <v>-2.82743418909201E-2</v>
      </c>
      <c r="I200" s="179">
        <v>5.7052519588008505E-4</v>
      </c>
      <c r="J200" s="179">
        <v>1.2980250583229374E-3</v>
      </c>
      <c r="K200" s="179">
        <v>1.2820693063536062E-3</v>
      </c>
      <c r="L200" s="179">
        <v>-3.3050578805824391E-4</v>
      </c>
      <c r="M200" s="179">
        <v>3.1629094247289378E-4</v>
      </c>
      <c r="N200" s="179">
        <v>3.0170597554681877E-5</v>
      </c>
      <c r="O200" s="180">
        <f t="shared" si="9"/>
        <v>-1.7220069300997037E-2</v>
      </c>
      <c r="P200" s="180">
        <f t="shared" si="10"/>
        <v>9.5156351829536225E-4</v>
      </c>
      <c r="Q200" s="180">
        <f t="shared" si="11"/>
        <v>9.1698673590766072E-4</v>
      </c>
    </row>
    <row r="201" spans="1:17" ht="15" thickBot="1" x14ac:dyDescent="0.25">
      <c r="A201" s="181">
        <v>43525</v>
      </c>
      <c r="B201" s="182">
        <v>-6.9802266854065445E-2</v>
      </c>
      <c r="C201" s="182">
        <v>-5.5472844156329401E-2</v>
      </c>
      <c r="D201" s="182">
        <v>-1.4329422697736008E-2</v>
      </c>
      <c r="E201" s="182">
        <v>-1.5834122317760782E-2</v>
      </c>
      <c r="F201" s="182">
        <v>1.2161051629088931E-2</v>
      </c>
      <c r="G201" s="182">
        <v>-6.9931681814580209E-5</v>
      </c>
      <c r="H201" s="182">
        <v>-2.8477260983996878E-2</v>
      </c>
      <c r="I201" s="182">
        <v>5.5201871896174456E-4</v>
      </c>
      <c r="J201" s="182">
        <v>1.5046996200247737E-3</v>
      </c>
      <c r="K201" s="182">
        <v>1.4519131865283045E-3</v>
      </c>
      <c r="L201" s="182">
        <v>-3.6430190212715014E-4</v>
      </c>
      <c r="M201" s="182">
        <v>3.8861475943030132E-4</v>
      </c>
      <c r="N201" s="182">
        <v>2.8473576193318383E-5</v>
      </c>
      <c r="O201" s="183">
        <f t="shared" si="9"/>
        <v>-1.6386141036722528E-2</v>
      </c>
      <c r="P201" s="183">
        <f t="shared" si="10"/>
        <v>1.0876112844011544E-3</v>
      </c>
      <c r="Q201" s="183">
        <f t="shared" si="11"/>
        <v>9.6910705458536431E-4</v>
      </c>
    </row>
    <row r="202" spans="1:17" x14ac:dyDescent="0.2">
      <c r="A202" s="43" t="s">
        <v>747</v>
      </c>
    </row>
  </sheetData>
  <mergeCells count="3">
    <mergeCell ref="A1:B1"/>
    <mergeCell ref="B3:D3"/>
    <mergeCell ref="O3:Q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G153"/>
  <sheetViews>
    <sheetView workbookViewId="0">
      <selection sqref="A1:B1"/>
    </sheetView>
  </sheetViews>
  <sheetFormatPr defaultRowHeight="14.25" x14ac:dyDescent="0.2"/>
  <cols>
    <col min="1" max="1" width="12.28515625" style="6" customWidth="1"/>
    <col min="2" max="2" width="8.42578125" style="171" customWidth="1"/>
    <col min="3" max="3" width="8.28515625" style="171" customWidth="1"/>
    <col min="4" max="4" width="12.7109375" style="171" customWidth="1"/>
    <col min="5" max="5" width="21" style="171" customWidth="1"/>
    <col min="6" max="16384" width="9.140625" style="6"/>
  </cols>
  <sheetData>
    <row r="1" spans="1:7" x14ac:dyDescent="0.2">
      <c r="A1" s="568" t="s">
        <v>0</v>
      </c>
      <c r="B1" s="568"/>
    </row>
    <row r="2" spans="1:7" x14ac:dyDescent="0.2">
      <c r="A2" s="4"/>
      <c r="B2" s="427"/>
    </row>
    <row r="3" spans="1:7" x14ac:dyDescent="0.2">
      <c r="A3" s="586" t="s">
        <v>539</v>
      </c>
      <c r="B3" s="586"/>
      <c r="C3" s="586"/>
      <c r="D3" s="586"/>
      <c r="E3" s="586"/>
    </row>
    <row r="4" spans="1:7" ht="28.5" x14ac:dyDescent="0.2">
      <c r="A4" s="175" t="s">
        <v>768</v>
      </c>
      <c r="B4" s="175" t="s">
        <v>534</v>
      </c>
      <c r="C4" s="175" t="s">
        <v>535</v>
      </c>
      <c r="D4" s="175" t="s">
        <v>536</v>
      </c>
      <c r="E4" s="175" t="s">
        <v>537</v>
      </c>
    </row>
    <row r="5" spans="1:7" x14ac:dyDescent="0.2">
      <c r="A5" s="176">
        <v>39052</v>
      </c>
      <c r="B5" s="172">
        <v>0.4648582349733526</v>
      </c>
      <c r="C5" s="172">
        <v>0.55475106141023223</v>
      </c>
      <c r="D5" s="172">
        <v>0.44560044371851815</v>
      </c>
      <c r="E5" s="172">
        <v>3.2109874230957826E-2</v>
      </c>
    </row>
    <row r="6" spans="1:7" x14ac:dyDescent="0.2">
      <c r="A6" s="178">
        <v>39083</v>
      </c>
      <c r="B6" s="173">
        <v>0.45938306311399585</v>
      </c>
      <c r="C6" s="173">
        <v>0.56157827672643845</v>
      </c>
      <c r="D6" s="173">
        <v>0.43775233256453361</v>
      </c>
      <c r="E6" s="173">
        <v>4.8191781398995562E-2</v>
      </c>
    </row>
    <row r="7" spans="1:7" x14ac:dyDescent="0.2">
      <c r="A7" s="176">
        <v>39114</v>
      </c>
      <c r="B7" s="172">
        <v>0.45852368458646936</v>
      </c>
      <c r="C7" s="172">
        <v>0.56890959528035812</v>
      </c>
      <c r="D7" s="172">
        <v>0.44647052495320116</v>
      </c>
      <c r="E7" s="172">
        <v>4.7852953916536552E-2</v>
      </c>
    </row>
    <row r="8" spans="1:7" x14ac:dyDescent="0.2">
      <c r="A8" s="178">
        <v>39142</v>
      </c>
      <c r="B8" s="173">
        <v>0.45810051040200639</v>
      </c>
      <c r="C8" s="173">
        <v>0.57237675491412154</v>
      </c>
      <c r="D8" s="173">
        <v>0.45065949252334547</v>
      </c>
      <c r="E8" s="173">
        <v>5.0432909660193773E-2</v>
      </c>
    </row>
    <row r="9" spans="1:7" x14ac:dyDescent="0.2">
      <c r="A9" s="176">
        <v>39173</v>
      </c>
      <c r="B9" s="172">
        <v>0.45087079161947585</v>
      </c>
      <c r="C9" s="172">
        <v>0.5717227511176346</v>
      </c>
      <c r="D9" s="172">
        <v>0.44843614375761076</v>
      </c>
      <c r="E9" s="172">
        <v>5.3857641784148133E-2</v>
      </c>
      <c r="G9" s="170"/>
    </row>
    <row r="10" spans="1:7" x14ac:dyDescent="0.2">
      <c r="A10" s="178">
        <v>39203</v>
      </c>
      <c r="B10" s="173">
        <v>0.45239217667392412</v>
      </c>
      <c r="C10" s="173">
        <v>0.57922378132347252</v>
      </c>
      <c r="D10" s="173">
        <v>0.45187459150469456</v>
      </c>
      <c r="E10" s="173">
        <v>6.203885451154241E-2</v>
      </c>
    </row>
    <row r="11" spans="1:7" x14ac:dyDescent="0.2">
      <c r="A11" s="176">
        <v>39234</v>
      </c>
      <c r="B11" s="172">
        <v>0.44800222807003748</v>
      </c>
      <c r="C11" s="172">
        <v>0.58225068610292641</v>
      </c>
      <c r="D11" s="172">
        <v>0.45673241444042645</v>
      </c>
      <c r="E11" s="172">
        <v>6.0948952302489895E-2</v>
      </c>
    </row>
    <row r="12" spans="1:7" x14ac:dyDescent="0.2">
      <c r="A12" s="178">
        <v>39264</v>
      </c>
      <c r="B12" s="173">
        <v>0.44738828389994423</v>
      </c>
      <c r="C12" s="173">
        <v>0.58331987478091341</v>
      </c>
      <c r="D12" s="173">
        <v>0.42969099700935276</v>
      </c>
      <c r="E12" s="173">
        <v>8.0982148511598157E-2</v>
      </c>
    </row>
    <row r="13" spans="1:7" x14ac:dyDescent="0.2">
      <c r="A13" s="176">
        <v>39295</v>
      </c>
      <c r="B13" s="172">
        <v>0.44102138706859606</v>
      </c>
      <c r="C13" s="172">
        <v>0.58472555544545357</v>
      </c>
      <c r="D13" s="172">
        <v>0.43158706533678576</v>
      </c>
      <c r="E13" s="172">
        <v>7.8106235369590826E-2</v>
      </c>
    </row>
    <row r="14" spans="1:7" x14ac:dyDescent="0.2">
      <c r="A14" s="178">
        <v>39326</v>
      </c>
      <c r="B14" s="173">
        <v>0.44585384150141016</v>
      </c>
      <c r="C14" s="173">
        <v>0.57881107670222531</v>
      </c>
      <c r="D14" s="173">
        <v>0.43133363135363945</v>
      </c>
      <c r="E14" s="173">
        <v>7.4297986609857342E-2</v>
      </c>
    </row>
    <row r="15" spans="1:7" x14ac:dyDescent="0.2">
      <c r="A15" s="176">
        <v>39356</v>
      </c>
      <c r="B15" s="172">
        <v>0.44586903134558864</v>
      </c>
      <c r="C15" s="172">
        <v>0.57464249208558194</v>
      </c>
      <c r="D15" s="172">
        <v>0.42656407657415263</v>
      </c>
      <c r="E15" s="172">
        <v>7.9050285523389816E-2</v>
      </c>
    </row>
    <row r="16" spans="1:7" x14ac:dyDescent="0.2">
      <c r="A16" s="178">
        <v>39387</v>
      </c>
      <c r="B16" s="173">
        <v>0.4409557444076509</v>
      </c>
      <c r="C16" s="173">
        <v>0.57238369333649119</v>
      </c>
      <c r="D16" s="173">
        <v>0.43094165786169797</v>
      </c>
      <c r="E16" s="173">
        <v>7.2027219839460477E-2</v>
      </c>
    </row>
    <row r="17" spans="1:5" x14ac:dyDescent="0.2">
      <c r="A17" s="176">
        <v>39417</v>
      </c>
      <c r="B17" s="172">
        <v>0.4454577656831345</v>
      </c>
      <c r="C17" s="172">
        <v>0.56717011145023766</v>
      </c>
      <c r="D17" s="172">
        <v>0.42901284149611135</v>
      </c>
      <c r="E17" s="172">
        <v>6.8896356975341466E-2</v>
      </c>
    </row>
    <row r="18" spans="1:5" x14ac:dyDescent="0.2">
      <c r="A18" s="178">
        <v>39448</v>
      </c>
      <c r="B18" s="173">
        <v>0.43709750603865444</v>
      </c>
      <c r="C18" s="173">
        <v>0.57511123136433939</v>
      </c>
      <c r="D18" s="173">
        <v>0.41469690355139832</v>
      </c>
      <c r="E18" s="173">
        <v>9.107831418542954E-2</v>
      </c>
    </row>
    <row r="19" spans="1:5" x14ac:dyDescent="0.2">
      <c r="A19" s="176">
        <v>39479</v>
      </c>
      <c r="B19" s="172">
        <v>0.43798525890150364</v>
      </c>
      <c r="C19" s="172">
        <v>0.57049341056530833</v>
      </c>
      <c r="D19" s="172">
        <v>0.42204805011624502</v>
      </c>
      <c r="E19" s="172">
        <v>7.9770978928642558E-2</v>
      </c>
    </row>
    <row r="20" spans="1:5" x14ac:dyDescent="0.2">
      <c r="A20" s="178">
        <v>39508</v>
      </c>
      <c r="B20" s="173">
        <v>0.42999580635159323</v>
      </c>
      <c r="C20" s="173">
        <v>0.57090623118453965</v>
      </c>
      <c r="D20" s="173">
        <v>0.41804672971547352</v>
      </c>
      <c r="E20" s="173">
        <v>8.1159838143001373E-2</v>
      </c>
    </row>
    <row r="21" spans="1:5" x14ac:dyDescent="0.2">
      <c r="A21" s="176">
        <v>39539</v>
      </c>
      <c r="B21" s="172">
        <v>0.42824475546091917</v>
      </c>
      <c r="C21" s="172">
        <v>0.56529262995491425</v>
      </c>
      <c r="D21" s="172">
        <v>0.40206182379709232</v>
      </c>
      <c r="E21" s="172">
        <v>9.474963180243122E-2</v>
      </c>
    </row>
    <row r="22" spans="1:5" x14ac:dyDescent="0.2">
      <c r="A22" s="178">
        <v>39569</v>
      </c>
      <c r="B22" s="173">
        <v>0.43033030674167788</v>
      </c>
      <c r="C22" s="173">
        <v>0.55830671678983401</v>
      </c>
      <c r="D22" s="173">
        <v>0.4048933676419284</v>
      </c>
      <c r="E22" s="173">
        <v>8.6210266095640364E-2</v>
      </c>
    </row>
    <row r="23" spans="1:5" x14ac:dyDescent="0.2">
      <c r="A23" s="176">
        <v>39600</v>
      </c>
      <c r="B23" s="172">
        <v>0.4288770185611393</v>
      </c>
      <c r="C23" s="172">
        <v>0.55595414577846736</v>
      </c>
      <c r="D23" s="172">
        <v>0.40164585454920787</v>
      </c>
      <c r="E23" s="172">
        <v>8.8298394204620045E-2</v>
      </c>
    </row>
    <row r="24" spans="1:5" x14ac:dyDescent="0.2">
      <c r="A24" s="178">
        <v>39630</v>
      </c>
      <c r="B24" s="173">
        <v>0.42684894122932904</v>
      </c>
      <c r="C24" s="173">
        <v>0.55458297598712902</v>
      </c>
      <c r="D24" s="173">
        <v>0.37688615374636941</v>
      </c>
      <c r="E24" s="173">
        <v>0.1096692900209872</v>
      </c>
    </row>
    <row r="25" spans="1:5" x14ac:dyDescent="0.2">
      <c r="A25" s="176">
        <v>39661</v>
      </c>
      <c r="B25" s="172">
        <v>0.41975569711905769</v>
      </c>
      <c r="C25" s="172">
        <v>0.54884170598458992</v>
      </c>
      <c r="D25" s="172">
        <v>0.37804852437060693</v>
      </c>
      <c r="E25" s="172">
        <v>0.10130522596648235</v>
      </c>
    </row>
    <row r="26" spans="1:5" x14ac:dyDescent="0.2">
      <c r="A26" s="178">
        <v>39692</v>
      </c>
      <c r="B26" s="173">
        <v>0.39959063874970346</v>
      </c>
      <c r="C26" s="173">
        <v>0.54830468812333233</v>
      </c>
      <c r="D26" s="173">
        <v>0.37310782937647441</v>
      </c>
      <c r="E26" s="173">
        <v>0.10125695702737553</v>
      </c>
    </row>
    <row r="27" spans="1:5" x14ac:dyDescent="0.2">
      <c r="A27" s="176">
        <v>39722</v>
      </c>
      <c r="B27" s="172">
        <v>0.38311862809966163</v>
      </c>
      <c r="C27" s="172">
        <v>0.55058106307849208</v>
      </c>
      <c r="D27" s="172">
        <v>0.37291747581485346</v>
      </c>
      <c r="E27" s="172">
        <v>0.10516695485343826</v>
      </c>
    </row>
    <row r="28" spans="1:5" x14ac:dyDescent="0.2">
      <c r="A28" s="178">
        <v>39753</v>
      </c>
      <c r="B28" s="173">
        <v>0.36963428095414108</v>
      </c>
      <c r="C28" s="173">
        <v>0.54655738137650378</v>
      </c>
      <c r="D28" s="173">
        <v>0.37512075050498389</v>
      </c>
      <c r="E28" s="173">
        <v>9.543670790800092E-2</v>
      </c>
    </row>
    <row r="29" spans="1:5" x14ac:dyDescent="0.2">
      <c r="A29" s="176">
        <v>39783</v>
      </c>
      <c r="B29" s="172">
        <v>0.37566312245670153</v>
      </c>
      <c r="C29" s="172">
        <v>0.55980644584315875</v>
      </c>
      <c r="D29" s="172">
        <v>0.37778566038885569</v>
      </c>
      <c r="E29" s="172">
        <v>0.10455816605898818</v>
      </c>
    </row>
    <row r="30" spans="1:5" x14ac:dyDescent="0.2">
      <c r="A30" s="178">
        <v>39814</v>
      </c>
      <c r="B30" s="173">
        <v>0.38044513679861736</v>
      </c>
      <c r="C30" s="173">
        <v>0.5686118283914694</v>
      </c>
      <c r="D30" s="173">
        <v>0.36273684000210338</v>
      </c>
      <c r="E30" s="173">
        <v>0.13008220029913647</v>
      </c>
    </row>
    <row r="31" spans="1:5" x14ac:dyDescent="0.2">
      <c r="A31" s="176">
        <v>39845</v>
      </c>
      <c r="B31" s="172">
        <v>0.38003823052446123</v>
      </c>
      <c r="C31" s="172">
        <v>0.57152889538904716</v>
      </c>
      <c r="D31" s="172">
        <v>0.36985998227187877</v>
      </c>
      <c r="E31" s="172">
        <v>0.12480490429573333</v>
      </c>
    </row>
    <row r="32" spans="1:5" x14ac:dyDescent="0.2">
      <c r="A32" s="178">
        <v>39873</v>
      </c>
      <c r="B32" s="173">
        <v>0.38040113503806011</v>
      </c>
      <c r="C32" s="173">
        <v>0.57469847040793742</v>
      </c>
      <c r="D32" s="173">
        <v>0.37389238713224221</v>
      </c>
      <c r="E32" s="173">
        <v>0.12557163271259023</v>
      </c>
    </row>
    <row r="33" spans="1:5" x14ac:dyDescent="0.2">
      <c r="A33" s="176">
        <v>39904</v>
      </c>
      <c r="B33" s="172">
        <v>0.38647138648389867</v>
      </c>
      <c r="C33" s="172">
        <v>0.56786097924169798</v>
      </c>
      <c r="D33" s="172">
        <v>0.37036876646600786</v>
      </c>
      <c r="E33" s="172">
        <v>0.12520394581815214</v>
      </c>
    </row>
    <row r="34" spans="1:5" x14ac:dyDescent="0.2">
      <c r="A34" s="178">
        <v>39934</v>
      </c>
      <c r="B34" s="173">
        <v>0.39651075328459418</v>
      </c>
      <c r="C34" s="173">
        <v>0.57052422893365839</v>
      </c>
      <c r="D34" s="173">
        <v>0.37140450229901956</v>
      </c>
      <c r="E34" s="173">
        <v>0.12906947401159999</v>
      </c>
    </row>
    <row r="35" spans="1:5" x14ac:dyDescent="0.2">
      <c r="A35" s="176">
        <v>39965</v>
      </c>
      <c r="B35" s="172">
        <v>0.39976011289767521</v>
      </c>
      <c r="C35" s="172">
        <v>0.58338895241527533</v>
      </c>
      <c r="D35" s="172">
        <v>0.38344858422121675</v>
      </c>
      <c r="E35" s="172">
        <v>0.12896594296273603</v>
      </c>
    </row>
    <row r="36" spans="1:5" x14ac:dyDescent="0.2">
      <c r="A36" s="178">
        <v>39995</v>
      </c>
      <c r="B36" s="173">
        <v>0.4067788862659828</v>
      </c>
      <c r="C36" s="173">
        <v>0.59732572185693866</v>
      </c>
      <c r="D36" s="173">
        <v>0.39076831021954544</v>
      </c>
      <c r="E36" s="173">
        <v>0.13622397196726135</v>
      </c>
    </row>
    <row r="37" spans="1:5" x14ac:dyDescent="0.2">
      <c r="A37" s="176">
        <v>40026</v>
      </c>
      <c r="B37" s="172">
        <v>0.4065503063271167</v>
      </c>
      <c r="C37" s="172">
        <v>0.60802408404994357</v>
      </c>
      <c r="D37" s="172">
        <v>0.40343612203860074</v>
      </c>
      <c r="E37" s="172">
        <v>0.13188261194069989</v>
      </c>
    </row>
    <row r="38" spans="1:5" x14ac:dyDescent="0.2">
      <c r="A38" s="178">
        <v>40057</v>
      </c>
      <c r="B38" s="173">
        <v>0.41559378312255968</v>
      </c>
      <c r="C38" s="173">
        <v>0.60803910310683962</v>
      </c>
      <c r="D38" s="173">
        <v>0.39445010040200545</v>
      </c>
      <c r="E38" s="173">
        <v>0.1411713650697034</v>
      </c>
    </row>
    <row r="39" spans="1:5" x14ac:dyDescent="0.2">
      <c r="A39" s="176">
        <v>40087</v>
      </c>
      <c r="B39" s="172">
        <v>0.41457937597280581</v>
      </c>
      <c r="C39" s="172">
        <v>0.61050694900432823</v>
      </c>
      <c r="D39" s="172">
        <v>0.3852150732992663</v>
      </c>
      <c r="E39" s="172">
        <v>0.15160598382408272</v>
      </c>
    </row>
    <row r="40" spans="1:5" x14ac:dyDescent="0.2">
      <c r="A40" s="178">
        <v>40118</v>
      </c>
      <c r="B40" s="173">
        <v>0.40989718489934046</v>
      </c>
      <c r="C40" s="173">
        <v>0.60297116006387308</v>
      </c>
      <c r="D40" s="173">
        <v>0.38628514857391316</v>
      </c>
      <c r="E40" s="173">
        <v>0.1425443336535856</v>
      </c>
    </row>
    <row r="41" spans="1:5" x14ac:dyDescent="0.2">
      <c r="A41" s="176">
        <v>40148</v>
      </c>
      <c r="B41" s="172">
        <v>0.40884927495412671</v>
      </c>
      <c r="C41" s="172">
        <v>0.5920793227341411</v>
      </c>
      <c r="D41" s="172">
        <v>0.38161477925606102</v>
      </c>
      <c r="E41" s="172">
        <v>0.13642493896168861</v>
      </c>
    </row>
    <row r="42" spans="1:5" x14ac:dyDescent="0.2">
      <c r="A42" s="178">
        <v>40179</v>
      </c>
      <c r="B42" s="173">
        <v>0.39595238531976501</v>
      </c>
      <c r="C42" s="173">
        <v>0.59772375432509162</v>
      </c>
      <c r="D42" s="173">
        <v>0.36204604924709555</v>
      </c>
      <c r="E42" s="173">
        <v>0.15887882264159803</v>
      </c>
    </row>
    <row r="43" spans="1:5" x14ac:dyDescent="0.2">
      <c r="A43" s="176">
        <v>40210</v>
      </c>
      <c r="B43" s="172">
        <v>0.39813473340135647</v>
      </c>
      <c r="C43" s="172">
        <v>0.59024059270018114</v>
      </c>
      <c r="D43" s="172">
        <v>0.36877585255395601</v>
      </c>
      <c r="E43" s="172">
        <v>0.14604471663295637</v>
      </c>
    </row>
    <row r="44" spans="1:5" x14ac:dyDescent="0.2">
      <c r="A44" s="178">
        <v>40238</v>
      </c>
      <c r="B44" s="173">
        <v>0.39908446446717938</v>
      </c>
      <c r="C44" s="173">
        <v>0.56243857604937464</v>
      </c>
      <c r="D44" s="173">
        <v>0.36351425510278829</v>
      </c>
      <c r="E44" s="173">
        <v>0.12464029828258325</v>
      </c>
    </row>
    <row r="45" spans="1:5" x14ac:dyDescent="0.2">
      <c r="A45" s="176">
        <v>40269</v>
      </c>
      <c r="B45" s="172">
        <v>0.3947689074789073</v>
      </c>
      <c r="C45" s="172">
        <v>0.56059350202767433</v>
      </c>
      <c r="D45" s="172">
        <v>0.38326514362507524</v>
      </c>
      <c r="E45" s="172">
        <v>0.10315042376809899</v>
      </c>
    </row>
    <row r="46" spans="1:5" x14ac:dyDescent="0.2">
      <c r="A46" s="178">
        <v>40299</v>
      </c>
      <c r="B46" s="173">
        <v>0.3897704230694567</v>
      </c>
      <c r="C46" s="173">
        <v>0.55959763866222278</v>
      </c>
      <c r="D46" s="173">
        <v>0.38353612527584979</v>
      </c>
      <c r="E46" s="173">
        <v>9.958779099518969E-2</v>
      </c>
    </row>
    <row r="47" spans="1:5" x14ac:dyDescent="0.2">
      <c r="A47" s="176">
        <v>40330</v>
      </c>
      <c r="B47" s="172">
        <v>0.38885773585257027</v>
      </c>
      <c r="C47" s="172">
        <v>0.55782080772580966</v>
      </c>
      <c r="D47" s="172">
        <v>0.37550451028070647</v>
      </c>
      <c r="E47" s="172">
        <v>0.1050096181091259</v>
      </c>
    </row>
    <row r="48" spans="1:5" x14ac:dyDescent="0.2">
      <c r="A48" s="178">
        <v>40360</v>
      </c>
      <c r="B48" s="173">
        <v>0.38996709561489173</v>
      </c>
      <c r="C48" s="173">
        <v>0.55537258805254797</v>
      </c>
      <c r="D48" s="173">
        <v>0.36829485066820639</v>
      </c>
      <c r="E48" s="173">
        <v>0.11060996694167169</v>
      </c>
    </row>
    <row r="49" spans="1:5" x14ac:dyDescent="0.2">
      <c r="A49" s="176">
        <v>40391</v>
      </c>
      <c r="B49" s="172">
        <v>0.38763902508217202</v>
      </c>
      <c r="C49" s="172">
        <v>0.54982979491440243</v>
      </c>
      <c r="D49" s="172">
        <v>0.36551231844214965</v>
      </c>
      <c r="E49" s="172">
        <v>0.10559339978306932</v>
      </c>
    </row>
    <row r="50" spans="1:5" x14ac:dyDescent="0.2">
      <c r="A50" s="178">
        <v>40422</v>
      </c>
      <c r="B50" s="173">
        <v>0.38222677309290276</v>
      </c>
      <c r="C50" s="173">
        <v>0.54892680981306785</v>
      </c>
      <c r="D50" s="173">
        <v>0.36264043556479192</v>
      </c>
      <c r="E50" s="173">
        <v>0.10840150781349694</v>
      </c>
    </row>
    <row r="51" spans="1:5" x14ac:dyDescent="0.2">
      <c r="A51" s="176">
        <v>40452</v>
      </c>
      <c r="B51" s="172">
        <v>0.37876410073656364</v>
      </c>
      <c r="C51" s="172">
        <v>0.55056289878389653</v>
      </c>
      <c r="D51" s="172">
        <v>0.36321059159108854</v>
      </c>
      <c r="E51" s="172">
        <v>0.11014396288778118</v>
      </c>
    </row>
    <row r="52" spans="1:5" x14ac:dyDescent="0.2">
      <c r="A52" s="178">
        <v>40483</v>
      </c>
      <c r="B52" s="173">
        <v>0.37742947703430091</v>
      </c>
      <c r="C52" s="173">
        <v>0.54613339085400503</v>
      </c>
      <c r="D52" s="173">
        <v>0.36401489316741881</v>
      </c>
      <c r="E52" s="173">
        <v>0.10550561563672524</v>
      </c>
    </row>
    <row r="53" spans="1:5" x14ac:dyDescent="0.2">
      <c r="A53" s="176">
        <v>40513</v>
      </c>
      <c r="B53" s="172">
        <v>0.37979369157561232</v>
      </c>
      <c r="C53" s="172">
        <v>0.51765333582334938</v>
      </c>
      <c r="D53" s="172">
        <v>0.36097115826478932</v>
      </c>
      <c r="E53" s="172">
        <v>7.4286484265852326E-2</v>
      </c>
    </row>
    <row r="54" spans="1:5" x14ac:dyDescent="0.2">
      <c r="A54" s="178">
        <v>40544</v>
      </c>
      <c r="B54" s="173">
        <v>0.3755803736280765</v>
      </c>
      <c r="C54" s="173">
        <v>0.52385523312107185</v>
      </c>
      <c r="D54" s="173">
        <v>0.33983564184967358</v>
      </c>
      <c r="E54" s="173">
        <v>0.10302835151820493</v>
      </c>
    </row>
    <row r="55" spans="1:5" x14ac:dyDescent="0.2">
      <c r="A55" s="176">
        <v>40575</v>
      </c>
      <c r="B55" s="172">
        <v>0.37476358305365026</v>
      </c>
      <c r="C55" s="172">
        <v>0.52352862832189406</v>
      </c>
      <c r="D55" s="172">
        <v>0.34681530550620215</v>
      </c>
      <c r="E55" s="172">
        <v>9.7672778999158841E-2</v>
      </c>
    </row>
    <row r="56" spans="1:5" x14ac:dyDescent="0.2">
      <c r="A56" s="178">
        <v>40603</v>
      </c>
      <c r="B56" s="173">
        <v>0.37532676325299408</v>
      </c>
      <c r="C56" s="173">
        <v>0.52612085260476849</v>
      </c>
      <c r="D56" s="173">
        <v>0.34952300325898128</v>
      </c>
      <c r="E56" s="173">
        <v>9.8374119407676208E-2</v>
      </c>
    </row>
    <row r="57" spans="1:5" x14ac:dyDescent="0.2">
      <c r="A57" s="176">
        <v>40634</v>
      </c>
      <c r="B57" s="172">
        <v>0.37422669551223364</v>
      </c>
      <c r="C57" s="172">
        <v>0.52620044359657425</v>
      </c>
      <c r="D57" s="172">
        <v>0.35522602355198507</v>
      </c>
      <c r="E57" s="172">
        <v>9.33982318292116E-2</v>
      </c>
    </row>
    <row r="58" spans="1:5" x14ac:dyDescent="0.2">
      <c r="A58" s="178">
        <v>40664</v>
      </c>
      <c r="B58" s="173">
        <v>0.37278492189932211</v>
      </c>
      <c r="C58" s="173">
        <v>0.52250406592664633</v>
      </c>
      <c r="D58" s="173">
        <v>0.35307526226303698</v>
      </c>
      <c r="E58" s="173">
        <v>9.2080851738611413E-2</v>
      </c>
    </row>
    <row r="59" spans="1:5" x14ac:dyDescent="0.2">
      <c r="A59" s="176">
        <v>40695</v>
      </c>
      <c r="B59" s="172">
        <v>0.37084454485600327</v>
      </c>
      <c r="C59" s="172">
        <v>0.52352177560573376</v>
      </c>
      <c r="D59" s="172">
        <v>0.36382795437919474</v>
      </c>
      <c r="E59" s="172">
        <v>8.4313526540196845E-2</v>
      </c>
    </row>
    <row r="60" spans="1:5" x14ac:dyDescent="0.2">
      <c r="A60" s="178">
        <v>40725</v>
      </c>
      <c r="B60" s="173">
        <v>0.36798805447274563</v>
      </c>
      <c r="C60" s="173">
        <v>0.5249026130777702</v>
      </c>
      <c r="D60" s="173">
        <v>0.34399285573512861</v>
      </c>
      <c r="E60" s="173">
        <v>0.10611506527646197</v>
      </c>
    </row>
    <row r="61" spans="1:5" x14ac:dyDescent="0.2">
      <c r="A61" s="176">
        <v>40756</v>
      </c>
      <c r="B61" s="172">
        <v>0.36523622241776477</v>
      </c>
      <c r="C61" s="172">
        <v>0.52252440480356088</v>
      </c>
      <c r="D61" s="172">
        <v>0.34724896727290722</v>
      </c>
      <c r="E61" s="172">
        <v>9.9549382460680361E-2</v>
      </c>
    </row>
    <row r="62" spans="1:5" x14ac:dyDescent="0.2">
      <c r="A62" s="178">
        <v>40787</v>
      </c>
      <c r="B62" s="173">
        <v>0.34665990741602198</v>
      </c>
      <c r="C62" s="173">
        <v>0.5210658983966906</v>
      </c>
      <c r="D62" s="173">
        <v>0.3529513363493515</v>
      </c>
      <c r="E62" s="173">
        <v>9.0456413592752472E-2</v>
      </c>
    </row>
    <row r="63" spans="1:5" x14ac:dyDescent="0.2">
      <c r="A63" s="176">
        <v>40817</v>
      </c>
      <c r="B63" s="172">
        <v>0.35640508465517085</v>
      </c>
      <c r="C63" s="172">
        <v>0.51691347811413224</v>
      </c>
      <c r="D63" s="172">
        <v>0.3516491283337061</v>
      </c>
      <c r="E63" s="172">
        <v>9.0366616803280952E-2</v>
      </c>
    </row>
    <row r="64" spans="1:5" x14ac:dyDescent="0.2">
      <c r="A64" s="178">
        <v>40848</v>
      </c>
      <c r="B64" s="173">
        <v>0.3475506885108508</v>
      </c>
      <c r="C64" s="173">
        <v>0.51748314561756725</v>
      </c>
      <c r="D64" s="173">
        <v>0.35332079073520861</v>
      </c>
      <c r="E64" s="173">
        <v>8.732684689716122E-2</v>
      </c>
    </row>
    <row r="65" spans="1:5" x14ac:dyDescent="0.2">
      <c r="A65" s="176">
        <v>40878</v>
      </c>
      <c r="B65" s="172">
        <v>0.34470183563792678</v>
      </c>
      <c r="C65" s="172">
        <v>0.51266176378645578</v>
      </c>
      <c r="D65" s="172">
        <v>0.35664970272926305</v>
      </c>
      <c r="E65" s="172">
        <v>7.8118896032023669E-2</v>
      </c>
    </row>
    <row r="66" spans="1:5" x14ac:dyDescent="0.2">
      <c r="A66" s="178">
        <v>40909</v>
      </c>
      <c r="B66" s="173">
        <v>0.3501798797692432</v>
      </c>
      <c r="C66" s="173">
        <v>0.51851877854137707</v>
      </c>
      <c r="D66" s="173">
        <v>0.33908824908222468</v>
      </c>
      <c r="E66" s="173">
        <v>0.10301708456206636</v>
      </c>
    </row>
    <row r="67" spans="1:5" x14ac:dyDescent="0.2">
      <c r="A67" s="176">
        <v>40940</v>
      </c>
      <c r="B67" s="172">
        <v>0.35188023642847743</v>
      </c>
      <c r="C67" s="172">
        <v>0.52274014219747289</v>
      </c>
      <c r="D67" s="172">
        <v>0.34342824288130575</v>
      </c>
      <c r="E67" s="172">
        <v>0.10292934318392198</v>
      </c>
    </row>
    <row r="68" spans="1:5" x14ac:dyDescent="0.2">
      <c r="A68" s="178">
        <v>40969</v>
      </c>
      <c r="B68" s="173">
        <v>0.34262807832044823</v>
      </c>
      <c r="C68" s="173">
        <v>0.52717682633249596</v>
      </c>
      <c r="D68" s="173">
        <v>0.34212097627018428</v>
      </c>
      <c r="E68" s="173">
        <v>0.10689042831692924</v>
      </c>
    </row>
    <row r="69" spans="1:5" x14ac:dyDescent="0.2">
      <c r="A69" s="176">
        <v>41000</v>
      </c>
      <c r="B69" s="172">
        <v>0.33489213989118966</v>
      </c>
      <c r="C69" s="172">
        <v>0.53198320418718648</v>
      </c>
      <c r="D69" s="172">
        <v>0.34248154235718742</v>
      </c>
      <c r="E69" s="172">
        <v>0.1098229667433662</v>
      </c>
    </row>
    <row r="70" spans="1:5" x14ac:dyDescent="0.2">
      <c r="A70" s="178">
        <v>41030</v>
      </c>
      <c r="B70" s="173">
        <v>0.32743303630134124</v>
      </c>
      <c r="C70" s="173">
        <v>0.53228657047934258</v>
      </c>
      <c r="D70" s="173">
        <v>0.34745709061903585</v>
      </c>
      <c r="E70" s="173">
        <v>0.10281480965204728</v>
      </c>
    </row>
    <row r="71" spans="1:5" x14ac:dyDescent="0.2">
      <c r="A71" s="176">
        <v>41061</v>
      </c>
      <c r="B71" s="172">
        <v>0.32784214312393106</v>
      </c>
      <c r="C71" s="172">
        <v>0.53419855153221241</v>
      </c>
      <c r="D71" s="172">
        <v>0.35456524479546225</v>
      </c>
      <c r="E71" s="172">
        <v>9.6831836658585524E-2</v>
      </c>
    </row>
    <row r="72" spans="1:5" x14ac:dyDescent="0.2">
      <c r="A72" s="178">
        <v>41091</v>
      </c>
      <c r="B72" s="173">
        <v>0.32510984522394742</v>
      </c>
      <c r="C72" s="173">
        <v>0.53594249191112431</v>
      </c>
      <c r="D72" s="173">
        <v>0.33086859546000097</v>
      </c>
      <c r="E72" s="173">
        <v>0.12182640215353402</v>
      </c>
    </row>
    <row r="73" spans="1:5" x14ac:dyDescent="0.2">
      <c r="A73" s="176">
        <v>41122</v>
      </c>
      <c r="B73" s="172">
        <v>0.32598059119907835</v>
      </c>
      <c r="C73" s="172">
        <v>0.53330351178842517</v>
      </c>
      <c r="D73" s="172">
        <v>0.32535873270524801</v>
      </c>
      <c r="E73" s="172">
        <v>0.12499578436257566</v>
      </c>
    </row>
    <row r="74" spans="1:5" x14ac:dyDescent="0.2">
      <c r="A74" s="178">
        <v>41153</v>
      </c>
      <c r="B74" s="173">
        <v>0.32623932840529174</v>
      </c>
      <c r="C74" s="173">
        <v>0.5405003132499383</v>
      </c>
      <c r="D74" s="173">
        <v>0.33042213913936891</v>
      </c>
      <c r="E74" s="173">
        <v>0.12677540116183555</v>
      </c>
    </row>
    <row r="75" spans="1:5" x14ac:dyDescent="0.2">
      <c r="A75" s="176">
        <v>41183</v>
      </c>
      <c r="B75" s="172">
        <v>0.32457046827703784</v>
      </c>
      <c r="C75" s="172">
        <v>0.54555457020396769</v>
      </c>
      <c r="D75" s="172">
        <v>0.33404524514327621</v>
      </c>
      <c r="E75" s="172">
        <v>0.12761225414176042</v>
      </c>
    </row>
    <row r="76" spans="1:5" x14ac:dyDescent="0.2">
      <c r="A76" s="178">
        <v>41214</v>
      </c>
      <c r="B76" s="173">
        <v>0.32104507118049741</v>
      </c>
      <c r="C76" s="173">
        <v>0.54690634813865702</v>
      </c>
      <c r="D76" s="173">
        <v>0.33466454958148101</v>
      </c>
      <c r="E76" s="173">
        <v>0.12724998568296733</v>
      </c>
    </row>
    <row r="77" spans="1:5" x14ac:dyDescent="0.2">
      <c r="A77" s="176">
        <v>41244</v>
      </c>
      <c r="B77" s="172">
        <v>0.32194399682603764</v>
      </c>
      <c r="C77" s="172">
        <v>0.53667189110830182</v>
      </c>
      <c r="D77" s="172">
        <v>0.34094762301212916</v>
      </c>
      <c r="E77" s="172">
        <v>0.10883094078802262</v>
      </c>
    </row>
    <row r="78" spans="1:5" x14ac:dyDescent="0.2">
      <c r="A78" s="178">
        <v>41275</v>
      </c>
      <c r="B78" s="173">
        <v>0.3215530139562825</v>
      </c>
      <c r="C78" s="173">
        <v>0.5396105159600002</v>
      </c>
      <c r="D78" s="173">
        <v>0.32053004871364893</v>
      </c>
      <c r="E78" s="173">
        <v>0.13311273088228498</v>
      </c>
    </row>
    <row r="79" spans="1:5" x14ac:dyDescent="0.2">
      <c r="A79" s="176">
        <v>41306</v>
      </c>
      <c r="B79" s="172">
        <v>0.32572410994533058</v>
      </c>
      <c r="C79" s="172">
        <v>0.53996511471744457</v>
      </c>
      <c r="D79" s="172">
        <v>0.32335207798699428</v>
      </c>
      <c r="E79" s="172">
        <v>0.13027367509831689</v>
      </c>
    </row>
    <row r="80" spans="1:5" x14ac:dyDescent="0.2">
      <c r="A80" s="178">
        <v>41334</v>
      </c>
      <c r="B80" s="173">
        <v>0.32399216507853418</v>
      </c>
      <c r="C80" s="173">
        <v>0.54054355651322417</v>
      </c>
      <c r="D80" s="173">
        <v>0.31820069365311171</v>
      </c>
      <c r="E80" s="173">
        <v>0.13574109236585052</v>
      </c>
    </row>
    <row r="81" spans="1:5" x14ac:dyDescent="0.2">
      <c r="A81" s="176">
        <v>41365</v>
      </c>
      <c r="B81" s="172">
        <v>0.32160771479070477</v>
      </c>
      <c r="C81" s="172">
        <v>0.53821221568559519</v>
      </c>
      <c r="D81" s="172">
        <v>0.31395112632935213</v>
      </c>
      <c r="E81" s="172">
        <v>0.13833065908203648</v>
      </c>
    </row>
    <row r="82" spans="1:5" x14ac:dyDescent="0.2">
      <c r="A82" s="178">
        <v>41395</v>
      </c>
      <c r="B82" s="173">
        <v>0.31534483706760397</v>
      </c>
      <c r="C82" s="173">
        <v>0.53973882162735143</v>
      </c>
      <c r="D82" s="173">
        <v>0.30937332470031093</v>
      </c>
      <c r="E82" s="173">
        <v>0.14219636378521522</v>
      </c>
    </row>
    <row r="83" spans="1:5" x14ac:dyDescent="0.2">
      <c r="A83" s="176">
        <v>41426</v>
      </c>
      <c r="B83" s="172">
        <v>0.31191382305379128</v>
      </c>
      <c r="C83" s="172">
        <v>0.53606791112101793</v>
      </c>
      <c r="D83" s="172">
        <v>0.31413133162961004</v>
      </c>
      <c r="E83" s="172">
        <v>0.13131085106782367</v>
      </c>
    </row>
    <row r="84" spans="1:5" x14ac:dyDescent="0.2">
      <c r="A84" s="178">
        <v>41456</v>
      </c>
      <c r="B84" s="173">
        <v>0.30794829732056045</v>
      </c>
      <c r="C84" s="173">
        <v>0.53693156159009459</v>
      </c>
      <c r="D84" s="173">
        <v>0.30297926719700613</v>
      </c>
      <c r="E84" s="173">
        <v>0.14012248530394228</v>
      </c>
    </row>
    <row r="85" spans="1:5" x14ac:dyDescent="0.2">
      <c r="A85" s="176">
        <v>41487</v>
      </c>
      <c r="B85" s="172">
        <v>0.30580916658455176</v>
      </c>
      <c r="C85" s="172">
        <v>0.53445715379345227</v>
      </c>
      <c r="D85" s="172">
        <v>0.30420045856445838</v>
      </c>
      <c r="E85" s="172">
        <v>0.13251558987106921</v>
      </c>
    </row>
    <row r="86" spans="1:5" x14ac:dyDescent="0.2">
      <c r="A86" s="178">
        <v>41518</v>
      </c>
      <c r="B86" s="173">
        <v>0.31514061209107153</v>
      </c>
      <c r="C86" s="173">
        <v>0.52945493523367704</v>
      </c>
      <c r="D86" s="173">
        <v>0.29829606272078996</v>
      </c>
      <c r="E86" s="173">
        <v>0.13131498925486965</v>
      </c>
    </row>
    <row r="87" spans="1:5" x14ac:dyDescent="0.2">
      <c r="A87" s="176">
        <v>41548</v>
      </c>
      <c r="B87" s="172">
        <v>0.31612430486199117</v>
      </c>
      <c r="C87" s="172">
        <v>0.53090185416238034</v>
      </c>
      <c r="D87" s="172">
        <v>0.3025763075072529</v>
      </c>
      <c r="E87" s="172">
        <v>0.12934451013276707</v>
      </c>
    </row>
    <row r="88" spans="1:5" x14ac:dyDescent="0.2">
      <c r="A88" s="178">
        <v>41579</v>
      </c>
      <c r="B88" s="173">
        <v>0.30575756827401235</v>
      </c>
      <c r="C88" s="173">
        <v>0.52723620055821596</v>
      </c>
      <c r="D88" s="173">
        <v>0.30838018555849545</v>
      </c>
      <c r="E88" s="173">
        <v>0.1184962285597308</v>
      </c>
    </row>
    <row r="89" spans="1:5" x14ac:dyDescent="0.2">
      <c r="A89" s="176">
        <v>41609</v>
      </c>
      <c r="B89" s="172">
        <v>0.30503583727270112</v>
      </c>
      <c r="C89" s="172">
        <v>0.51541505601347037</v>
      </c>
      <c r="D89" s="172">
        <v>0.31539508705402763</v>
      </c>
      <c r="E89" s="172">
        <v>9.9169422300676685E-2</v>
      </c>
    </row>
    <row r="90" spans="1:5" x14ac:dyDescent="0.2">
      <c r="A90" s="178">
        <v>41640</v>
      </c>
      <c r="B90" s="173">
        <v>0.2999864091972595</v>
      </c>
      <c r="C90" s="173">
        <v>0.52618380925118147</v>
      </c>
      <c r="D90" s="173">
        <v>0.29619548483781966</v>
      </c>
      <c r="E90" s="173">
        <v>0.12709800980750977</v>
      </c>
    </row>
    <row r="91" spans="1:5" x14ac:dyDescent="0.2">
      <c r="A91" s="176">
        <v>41671</v>
      </c>
      <c r="B91" s="172">
        <v>0.30352550295804409</v>
      </c>
      <c r="C91" s="172">
        <v>0.51829392961608045</v>
      </c>
      <c r="D91" s="172">
        <v>0.29591744974276829</v>
      </c>
      <c r="E91" s="172">
        <v>0.11909149134716161</v>
      </c>
    </row>
    <row r="92" spans="1:5" x14ac:dyDescent="0.2">
      <c r="A92" s="178">
        <v>41699</v>
      </c>
      <c r="B92" s="173">
        <v>0.30783418069644253</v>
      </c>
      <c r="C92" s="173">
        <v>0.5178580348140468</v>
      </c>
      <c r="D92" s="173">
        <v>0.29323150636150896</v>
      </c>
      <c r="E92" s="173">
        <v>0.1188852161922383</v>
      </c>
    </row>
    <row r="93" spans="1:5" x14ac:dyDescent="0.2">
      <c r="A93" s="176">
        <v>41730</v>
      </c>
      <c r="B93" s="172">
        <v>0.30764452081945315</v>
      </c>
      <c r="C93" s="172">
        <v>0.51971175009638726</v>
      </c>
      <c r="D93" s="172">
        <v>0.28429506140047633</v>
      </c>
      <c r="E93" s="172">
        <v>0.12830293015693922</v>
      </c>
    </row>
    <row r="94" spans="1:5" x14ac:dyDescent="0.2">
      <c r="A94" s="178">
        <v>41760</v>
      </c>
      <c r="B94" s="173">
        <v>0.31075528088290183</v>
      </c>
      <c r="C94" s="173">
        <v>0.52141332317827327</v>
      </c>
      <c r="D94" s="173">
        <v>0.29438633266652925</v>
      </c>
      <c r="E94" s="173">
        <v>0.12000055467727122</v>
      </c>
    </row>
    <row r="95" spans="1:5" x14ac:dyDescent="0.2">
      <c r="A95" s="176">
        <v>41791</v>
      </c>
      <c r="B95" s="172">
        <v>0.31478838503237483</v>
      </c>
      <c r="C95" s="172">
        <v>0.52749784695521107</v>
      </c>
      <c r="D95" s="172">
        <v>0.30546857916882997</v>
      </c>
      <c r="E95" s="172">
        <v>0.11387781643787628</v>
      </c>
    </row>
    <row r="96" spans="1:5" x14ac:dyDescent="0.2">
      <c r="A96" s="178">
        <v>41821</v>
      </c>
      <c r="B96" s="173">
        <v>0.31622841714540584</v>
      </c>
      <c r="C96" s="173">
        <v>0.5320965941422291</v>
      </c>
      <c r="D96" s="173">
        <v>0.29756149646325541</v>
      </c>
      <c r="E96" s="173">
        <v>0.12582236704595018</v>
      </c>
    </row>
    <row r="97" spans="1:5" x14ac:dyDescent="0.2">
      <c r="A97" s="176">
        <v>41852</v>
      </c>
      <c r="B97" s="172">
        <v>0.32147905801144211</v>
      </c>
      <c r="C97" s="172">
        <v>0.53825563980743873</v>
      </c>
      <c r="D97" s="172">
        <v>0.29370110943417771</v>
      </c>
      <c r="E97" s="172">
        <v>0.133367070624167</v>
      </c>
    </row>
    <row r="98" spans="1:5" x14ac:dyDescent="0.2">
      <c r="A98" s="178">
        <v>41883</v>
      </c>
      <c r="B98" s="173">
        <v>0.32070833041427682</v>
      </c>
      <c r="C98" s="173">
        <v>0.55107850248440027</v>
      </c>
      <c r="D98" s="173">
        <v>0.29025740363339569</v>
      </c>
      <c r="E98" s="173">
        <v>0.14503747457377733</v>
      </c>
    </row>
    <row r="99" spans="1:5" x14ac:dyDescent="0.2">
      <c r="A99" s="176">
        <v>41913</v>
      </c>
      <c r="B99" s="172">
        <v>0.32216213879691241</v>
      </c>
      <c r="C99" s="172">
        <v>0.55417419246726674</v>
      </c>
      <c r="D99" s="172">
        <v>0.28076557239537497</v>
      </c>
      <c r="E99" s="172">
        <v>0.15524822410208369</v>
      </c>
    </row>
    <row r="100" spans="1:5" x14ac:dyDescent="0.2">
      <c r="A100" s="178">
        <v>41944</v>
      </c>
      <c r="B100" s="173">
        <v>0.32167959587129397</v>
      </c>
      <c r="C100" s="173">
        <v>0.55985507994528605</v>
      </c>
      <c r="D100" s="173">
        <v>0.28717580716170255</v>
      </c>
      <c r="E100" s="173">
        <v>0.15219104915402437</v>
      </c>
    </row>
    <row r="101" spans="1:5" x14ac:dyDescent="0.2">
      <c r="A101" s="176">
        <v>41974</v>
      </c>
      <c r="B101" s="172">
        <v>0.32586300410611935</v>
      </c>
      <c r="C101" s="172">
        <v>0.56280930979222354</v>
      </c>
      <c r="D101" s="172">
        <v>0.30271011413200277</v>
      </c>
      <c r="E101" s="172">
        <v>0.14000160505829692</v>
      </c>
    </row>
    <row r="102" spans="1:5" x14ac:dyDescent="0.2">
      <c r="A102" s="178">
        <v>42005</v>
      </c>
      <c r="B102" s="173">
        <v>0.32503097926255869</v>
      </c>
      <c r="C102" s="173">
        <v>0.57165944511937206</v>
      </c>
      <c r="D102" s="173">
        <v>0.28865269861661508</v>
      </c>
      <c r="E102" s="173">
        <v>0.15838101530379417</v>
      </c>
    </row>
    <row r="103" spans="1:5" x14ac:dyDescent="0.2">
      <c r="A103" s="176">
        <v>42036</v>
      </c>
      <c r="B103" s="172">
        <v>0.32305566952506448</v>
      </c>
      <c r="C103" s="172">
        <v>0.58290577343917438</v>
      </c>
      <c r="D103" s="172">
        <v>0.2986934266643006</v>
      </c>
      <c r="E103" s="172">
        <v>0.15469468878753503</v>
      </c>
    </row>
    <row r="104" spans="1:5" x14ac:dyDescent="0.2">
      <c r="A104" s="178">
        <v>42064</v>
      </c>
      <c r="B104" s="173">
        <v>0.31584863793311113</v>
      </c>
      <c r="C104" s="173">
        <v>0.59492916971217791</v>
      </c>
      <c r="D104" s="173">
        <v>0.31108466961530384</v>
      </c>
      <c r="E104" s="173">
        <v>0.14810950546059701</v>
      </c>
    </row>
    <row r="105" spans="1:5" x14ac:dyDescent="0.2">
      <c r="A105" s="176">
        <v>42095</v>
      </c>
      <c r="B105" s="172">
        <v>0.32345155191955044</v>
      </c>
      <c r="C105" s="172">
        <v>0.59111736544379734</v>
      </c>
      <c r="D105" s="172">
        <v>0.31136396147041123</v>
      </c>
      <c r="E105" s="172">
        <v>0.14483662420775315</v>
      </c>
    </row>
    <row r="106" spans="1:5" x14ac:dyDescent="0.2">
      <c r="A106" s="178">
        <v>42125</v>
      </c>
      <c r="B106" s="173">
        <v>0.32388554093580346</v>
      </c>
      <c r="C106" s="173">
        <v>0.60206802027810591</v>
      </c>
      <c r="D106" s="173">
        <v>0.31630761437409521</v>
      </c>
      <c r="E106" s="173">
        <v>0.14795472036091079</v>
      </c>
    </row>
    <row r="107" spans="1:5" x14ac:dyDescent="0.2">
      <c r="A107" s="176">
        <v>42156</v>
      </c>
      <c r="B107" s="172">
        <v>0.33225236699792154</v>
      </c>
      <c r="C107" s="172">
        <v>0.60742932834402252</v>
      </c>
      <c r="D107" s="172">
        <v>0.3295592529955691</v>
      </c>
      <c r="E107" s="172">
        <v>0.14111770958556849</v>
      </c>
    </row>
    <row r="108" spans="1:5" x14ac:dyDescent="0.2">
      <c r="A108" s="178">
        <v>42186</v>
      </c>
      <c r="B108" s="173">
        <v>0.32906253749470904</v>
      </c>
      <c r="C108" s="173">
        <v>0.6215748706205364</v>
      </c>
      <c r="D108" s="173">
        <v>0.33175765919351852</v>
      </c>
      <c r="E108" s="173">
        <v>0.15220316645143808</v>
      </c>
    </row>
    <row r="109" spans="1:5" x14ac:dyDescent="0.2">
      <c r="A109" s="176">
        <v>42217</v>
      </c>
      <c r="B109" s="172">
        <v>0.3247019014776405</v>
      </c>
      <c r="C109" s="172">
        <v>0.62985743568904706</v>
      </c>
      <c r="D109" s="172">
        <v>0.34300543671514389</v>
      </c>
      <c r="E109" s="172">
        <v>0.14627309368494176</v>
      </c>
    </row>
    <row r="110" spans="1:5" x14ac:dyDescent="0.2">
      <c r="A110" s="178">
        <v>42248</v>
      </c>
      <c r="B110" s="173">
        <v>0.32014379063649356</v>
      </c>
      <c r="C110" s="173">
        <v>0.63642675385403302</v>
      </c>
      <c r="D110" s="173">
        <v>0.34914681519170626</v>
      </c>
      <c r="E110" s="173">
        <v>0.14349650439230768</v>
      </c>
    </row>
    <row r="111" spans="1:5" x14ac:dyDescent="0.2">
      <c r="A111" s="176">
        <v>42278</v>
      </c>
      <c r="B111" s="172">
        <v>0.33047647251412809</v>
      </c>
      <c r="C111" s="172">
        <v>0.63898998283730557</v>
      </c>
      <c r="D111" s="172">
        <v>0.3357058298254435</v>
      </c>
      <c r="E111" s="172">
        <v>0.16200896980922644</v>
      </c>
    </row>
    <row r="112" spans="1:5" x14ac:dyDescent="0.2">
      <c r="A112" s="178">
        <v>42309</v>
      </c>
      <c r="B112" s="173">
        <v>0.33886986397341345</v>
      </c>
      <c r="C112" s="173">
        <v>0.64258449322801181</v>
      </c>
      <c r="D112" s="173">
        <v>0.34349554118484243</v>
      </c>
      <c r="E112" s="173">
        <v>0.15457358677963948</v>
      </c>
    </row>
    <row r="113" spans="1:5" x14ac:dyDescent="0.2">
      <c r="A113" s="176">
        <v>42339</v>
      </c>
      <c r="B113" s="172">
        <v>0.35639825238145856</v>
      </c>
      <c r="C113" s="172">
        <v>0.6550471293927973</v>
      </c>
      <c r="D113" s="172">
        <v>0.35670912713137276</v>
      </c>
      <c r="E113" s="172">
        <v>0.15232025360976809</v>
      </c>
    </row>
    <row r="114" spans="1:5" x14ac:dyDescent="0.2">
      <c r="A114" s="178">
        <v>42370</v>
      </c>
      <c r="B114" s="173">
        <v>0.35332606058197358</v>
      </c>
      <c r="C114" s="173">
        <v>0.66500878894437843</v>
      </c>
      <c r="D114" s="173">
        <v>0.34946564660569157</v>
      </c>
      <c r="E114" s="173">
        <v>0.17110461396039811</v>
      </c>
    </row>
    <row r="115" spans="1:5" x14ac:dyDescent="0.2">
      <c r="A115" s="176">
        <v>42401</v>
      </c>
      <c r="B115" s="172">
        <v>0.36272754033435251</v>
      </c>
      <c r="C115" s="172">
        <v>0.66636359910280452</v>
      </c>
      <c r="D115" s="172">
        <v>0.36245539617539707</v>
      </c>
      <c r="E115" s="172">
        <v>0.16250130466333337</v>
      </c>
    </row>
    <row r="116" spans="1:5" x14ac:dyDescent="0.2">
      <c r="A116" s="178">
        <v>42430</v>
      </c>
      <c r="B116" s="173">
        <v>0.38335842545077997</v>
      </c>
      <c r="C116" s="173">
        <v>0.66337932859688065</v>
      </c>
      <c r="D116" s="173">
        <v>0.3763913836297777</v>
      </c>
      <c r="E116" s="173">
        <v>0.15097623210090824</v>
      </c>
    </row>
    <row r="117" spans="1:5" x14ac:dyDescent="0.2">
      <c r="A117" s="176">
        <v>42461</v>
      </c>
      <c r="B117" s="172">
        <v>0.38923455786320871</v>
      </c>
      <c r="C117" s="172">
        <v>0.66715760412314995</v>
      </c>
      <c r="D117" s="172">
        <v>0.36081220516463275</v>
      </c>
      <c r="E117" s="172">
        <v>0.17074453422615637</v>
      </c>
    </row>
    <row r="118" spans="1:5" x14ac:dyDescent="0.2">
      <c r="A118" s="178">
        <v>42491</v>
      </c>
      <c r="B118" s="173">
        <v>0.39153673164179176</v>
      </c>
      <c r="C118" s="173">
        <v>0.67702991954403247</v>
      </c>
      <c r="D118" s="173">
        <v>0.37360652980097719</v>
      </c>
      <c r="E118" s="173">
        <v>0.16786990200658111</v>
      </c>
    </row>
    <row r="119" spans="1:5" x14ac:dyDescent="0.2">
      <c r="A119" s="176">
        <v>42522</v>
      </c>
      <c r="B119" s="172">
        <v>0.4135878547470998</v>
      </c>
      <c r="C119" s="172">
        <v>0.6753604498795085</v>
      </c>
      <c r="D119" s="172">
        <v>0.38479538450909168</v>
      </c>
      <c r="E119" s="172">
        <v>0.15813998366102316</v>
      </c>
    </row>
    <row r="120" spans="1:5" x14ac:dyDescent="0.2">
      <c r="A120" s="178">
        <v>42552</v>
      </c>
      <c r="B120" s="173">
        <v>0.41902549445520593</v>
      </c>
      <c r="C120" s="173">
        <v>0.68656947066390639</v>
      </c>
      <c r="D120" s="173">
        <v>0.38195912814988775</v>
      </c>
      <c r="E120" s="173">
        <v>0.17292408791286881</v>
      </c>
    </row>
    <row r="121" spans="1:5" x14ac:dyDescent="0.2">
      <c r="A121" s="176">
        <v>42583</v>
      </c>
      <c r="B121" s="172">
        <v>0.4276027809872312</v>
      </c>
      <c r="C121" s="172">
        <v>0.69251464027676046</v>
      </c>
      <c r="D121" s="172">
        <v>0.38242439601500267</v>
      </c>
      <c r="E121" s="172">
        <v>0.18054673693211781</v>
      </c>
    </row>
    <row r="122" spans="1:5" x14ac:dyDescent="0.2">
      <c r="A122" s="178">
        <v>42614</v>
      </c>
      <c r="B122" s="173">
        <v>0.4365135171096482</v>
      </c>
      <c r="C122" s="173">
        <v>0.70002418778171149</v>
      </c>
      <c r="D122" s="173">
        <v>0.39771399006903041</v>
      </c>
      <c r="E122" s="173">
        <v>0.17397920432433073</v>
      </c>
    </row>
    <row r="123" spans="1:5" x14ac:dyDescent="0.2">
      <c r="A123" s="176">
        <v>42644</v>
      </c>
      <c r="B123" s="172">
        <v>0.43970866720928858</v>
      </c>
      <c r="C123" s="172">
        <v>0.69930377185651782</v>
      </c>
      <c r="D123" s="172">
        <v>0.39620615940578058</v>
      </c>
      <c r="E123" s="172">
        <v>0.17600349897432641</v>
      </c>
    </row>
    <row r="124" spans="1:5" x14ac:dyDescent="0.2">
      <c r="A124" s="178">
        <v>42675</v>
      </c>
      <c r="B124" s="173">
        <v>0.44110773013129728</v>
      </c>
      <c r="C124" s="173">
        <v>0.71024966817775947</v>
      </c>
      <c r="D124" s="173">
        <v>0.40394164072161126</v>
      </c>
      <c r="E124" s="173">
        <v>0.17795109004544485</v>
      </c>
    </row>
    <row r="125" spans="1:5" x14ac:dyDescent="0.2">
      <c r="A125" s="176">
        <v>42705</v>
      </c>
      <c r="B125" s="172">
        <v>0.46159547274066043</v>
      </c>
      <c r="C125" s="172">
        <v>0.69863462180864777</v>
      </c>
      <c r="D125" s="172">
        <v>0.40535382255725777</v>
      </c>
      <c r="E125" s="172">
        <v>0.16713734111580048</v>
      </c>
    </row>
    <row r="126" spans="1:5" x14ac:dyDescent="0.2">
      <c r="A126" s="178">
        <v>42736</v>
      </c>
      <c r="B126" s="173">
        <v>0.46435178412289452</v>
      </c>
      <c r="C126" s="173">
        <v>0.69775089206180241</v>
      </c>
      <c r="D126" s="173">
        <v>0.39606651676192756</v>
      </c>
      <c r="E126" s="173">
        <v>0.18138639422398936</v>
      </c>
    </row>
    <row r="127" spans="1:5" x14ac:dyDescent="0.2">
      <c r="A127" s="176">
        <v>42767</v>
      </c>
      <c r="B127" s="172">
        <v>0.47222248394728616</v>
      </c>
      <c r="C127" s="172">
        <v>0.70332085410652789</v>
      </c>
      <c r="D127" s="172">
        <v>0.40822354348276962</v>
      </c>
      <c r="E127" s="172">
        <v>0.1759128269851514</v>
      </c>
    </row>
    <row r="128" spans="1:5" x14ac:dyDescent="0.2">
      <c r="A128" s="178">
        <v>42795</v>
      </c>
      <c r="B128" s="173">
        <v>0.47558322580871631</v>
      </c>
      <c r="C128" s="173">
        <v>0.71275787044228822</v>
      </c>
      <c r="D128" s="173">
        <v>0.42138079670769796</v>
      </c>
      <c r="E128" s="173">
        <v>0.17121731802647461</v>
      </c>
    </row>
    <row r="129" spans="1:5" x14ac:dyDescent="0.2">
      <c r="A129" s="176">
        <v>42826</v>
      </c>
      <c r="B129" s="172">
        <v>0.47525210493841125</v>
      </c>
      <c r="C129" s="172">
        <v>0.71447466907891621</v>
      </c>
      <c r="D129" s="172">
        <v>0.41944242450738606</v>
      </c>
      <c r="E129" s="172">
        <v>0.17220490285171594</v>
      </c>
    </row>
    <row r="130" spans="1:5" x14ac:dyDescent="0.2">
      <c r="A130" s="178">
        <v>42856</v>
      </c>
      <c r="B130" s="173">
        <v>0.48053979324020579</v>
      </c>
      <c r="C130" s="173">
        <v>0.72406129328564584</v>
      </c>
      <c r="D130" s="173">
        <v>0.41959975716892983</v>
      </c>
      <c r="E130" s="173">
        <v>0.1823288130152704</v>
      </c>
    </row>
    <row r="131" spans="1:5" x14ac:dyDescent="0.2">
      <c r="A131" s="176">
        <v>42887</v>
      </c>
      <c r="B131" s="172">
        <v>0.4848796207277461</v>
      </c>
      <c r="C131" s="172">
        <v>0.72813897872753874</v>
      </c>
      <c r="D131" s="172">
        <v>0.43503501564247232</v>
      </c>
      <c r="E131" s="172">
        <v>0.17134951806459703</v>
      </c>
    </row>
    <row r="132" spans="1:5" x14ac:dyDescent="0.2">
      <c r="A132" s="178">
        <v>42917</v>
      </c>
      <c r="B132" s="173">
        <v>0.49752360982917304</v>
      </c>
      <c r="C132" s="173">
        <v>0.7327871401275643</v>
      </c>
      <c r="D132" s="173">
        <v>0.43153645865784535</v>
      </c>
      <c r="E132" s="173">
        <v>0.1828237922598957</v>
      </c>
    </row>
    <row r="133" spans="1:5" x14ac:dyDescent="0.2">
      <c r="A133" s="176">
        <v>42948</v>
      </c>
      <c r="B133" s="172">
        <v>0.50200640063550384</v>
      </c>
      <c r="C133" s="172">
        <v>0.73760451743120248</v>
      </c>
      <c r="D133" s="172">
        <v>0.43976191056084574</v>
      </c>
      <c r="E133" s="172">
        <v>0.1790255754982524</v>
      </c>
    </row>
    <row r="134" spans="1:5" x14ac:dyDescent="0.2">
      <c r="A134" s="178">
        <v>42979</v>
      </c>
      <c r="B134" s="173">
        <v>0.5087458734850655</v>
      </c>
      <c r="C134" s="173">
        <v>0.73878489224846433</v>
      </c>
      <c r="D134" s="173">
        <v>0.44261108474343591</v>
      </c>
      <c r="E134" s="173">
        <v>0.17711405957459492</v>
      </c>
    </row>
    <row r="135" spans="1:5" x14ac:dyDescent="0.2">
      <c r="A135" s="176">
        <v>43009</v>
      </c>
      <c r="B135" s="172">
        <v>0.50694727404127748</v>
      </c>
      <c r="C135" s="172">
        <v>0.74341925630728267</v>
      </c>
      <c r="D135" s="172">
        <v>0.43996099500882513</v>
      </c>
      <c r="E135" s="172">
        <v>0.18113503753806956</v>
      </c>
    </row>
    <row r="136" spans="1:5" x14ac:dyDescent="0.2">
      <c r="A136" s="178">
        <v>43040</v>
      </c>
      <c r="B136" s="173">
        <v>0.5103720519890812</v>
      </c>
      <c r="C136" s="173">
        <v>0.74293522198454454</v>
      </c>
      <c r="D136" s="173">
        <v>0.44700620435005028</v>
      </c>
      <c r="E136" s="173">
        <v>0.17368819558772722</v>
      </c>
    </row>
    <row r="137" spans="1:5" x14ac:dyDescent="0.2">
      <c r="A137" s="176">
        <v>43070</v>
      </c>
      <c r="B137" s="172">
        <v>0.5161769007024738</v>
      </c>
      <c r="C137" s="172">
        <v>0.74073773444549462</v>
      </c>
      <c r="D137" s="172">
        <v>0.4572208452636829</v>
      </c>
      <c r="E137" s="172">
        <v>0.16249699000728118</v>
      </c>
    </row>
    <row r="138" spans="1:5" x14ac:dyDescent="0.2">
      <c r="A138" s="178">
        <v>43101</v>
      </c>
      <c r="B138" s="173">
        <v>0.51755928029641174</v>
      </c>
      <c r="C138" s="173">
        <v>0.74502523108882268</v>
      </c>
      <c r="D138" s="173">
        <v>0.44902197111499298</v>
      </c>
      <c r="E138" s="173">
        <v>0.1757522840276757</v>
      </c>
    </row>
    <row r="139" spans="1:5" x14ac:dyDescent="0.2">
      <c r="A139" s="176">
        <v>43132</v>
      </c>
      <c r="B139" s="172">
        <v>0.5201661281910015</v>
      </c>
      <c r="C139" s="172">
        <v>0.75137400805073828</v>
      </c>
      <c r="D139" s="172">
        <v>0.45522358183147427</v>
      </c>
      <c r="E139" s="172">
        <v>0.17391093953770395</v>
      </c>
    </row>
    <row r="140" spans="1:5" x14ac:dyDescent="0.2">
      <c r="A140" s="178">
        <v>43160</v>
      </c>
      <c r="B140" s="173">
        <v>0.52356360566113691</v>
      </c>
      <c r="C140" s="173">
        <v>0.75354307465814951</v>
      </c>
      <c r="D140" s="173">
        <v>0.46362483972669866</v>
      </c>
      <c r="E140" s="173">
        <v>0.16844395039284091</v>
      </c>
    </row>
    <row r="141" spans="1:5" x14ac:dyDescent="0.2">
      <c r="A141" s="176">
        <v>43191</v>
      </c>
      <c r="B141" s="172">
        <v>0.51843824693789575</v>
      </c>
      <c r="C141" s="172">
        <v>0.75864951549912063</v>
      </c>
      <c r="D141" s="172">
        <v>0.4614313312765026</v>
      </c>
      <c r="E141" s="172">
        <v>0.17147060811777559</v>
      </c>
    </row>
    <row r="142" spans="1:5" x14ac:dyDescent="0.2">
      <c r="A142" s="178">
        <v>43221</v>
      </c>
      <c r="B142" s="173">
        <v>0.51373986021590134</v>
      </c>
      <c r="C142" s="173">
        <v>0.77184840187185766</v>
      </c>
      <c r="D142" s="173">
        <v>0.46914671371106692</v>
      </c>
      <c r="E142" s="173">
        <v>0.17408532786773714</v>
      </c>
    </row>
    <row r="143" spans="1:5" x14ac:dyDescent="0.2">
      <c r="A143" s="176">
        <v>43252</v>
      </c>
      <c r="B143" s="172">
        <v>0.51543132863642449</v>
      </c>
      <c r="C143" s="172">
        <v>0.77380497063250142</v>
      </c>
      <c r="D143" s="172">
        <v>0.47195225841767618</v>
      </c>
      <c r="E143" s="172">
        <v>0.17141144366914865</v>
      </c>
    </row>
    <row r="144" spans="1:5" x14ac:dyDescent="0.2">
      <c r="A144" s="178">
        <v>43282</v>
      </c>
      <c r="B144" s="173">
        <v>0.52277762326547383</v>
      </c>
      <c r="C144" s="173">
        <v>0.77390980303003898</v>
      </c>
      <c r="D144" s="173">
        <v>0.46676191854464266</v>
      </c>
      <c r="E144" s="173">
        <v>0.17633694482678713</v>
      </c>
    </row>
    <row r="145" spans="1:5" x14ac:dyDescent="0.2">
      <c r="A145" s="176">
        <v>43313</v>
      </c>
      <c r="B145" s="172">
        <v>0.51401579771056705</v>
      </c>
      <c r="C145" s="172">
        <v>0.77627469441143182</v>
      </c>
      <c r="D145" s="172">
        <v>0.47172931772859023</v>
      </c>
      <c r="E145" s="172">
        <v>0.1730943837474474</v>
      </c>
    </row>
    <row r="146" spans="1:5" x14ac:dyDescent="0.2">
      <c r="A146" s="178">
        <v>43344</v>
      </c>
      <c r="B146" s="173">
        <v>0.52482646942105571</v>
      </c>
      <c r="C146" s="173">
        <v>0.77707324967057056</v>
      </c>
      <c r="D146" s="173">
        <v>0.4713046302980563</v>
      </c>
      <c r="E146" s="173">
        <v>0.17746548409412213</v>
      </c>
    </row>
    <row r="147" spans="1:5" x14ac:dyDescent="0.2">
      <c r="A147" s="176">
        <v>43374</v>
      </c>
      <c r="B147" s="172">
        <v>0.53646826820259708</v>
      </c>
      <c r="C147" s="172">
        <v>0.77048073324611022</v>
      </c>
      <c r="D147" s="172">
        <v>0.46621504669071129</v>
      </c>
      <c r="E147" s="172">
        <v>0.17782587274554518</v>
      </c>
    </row>
    <row r="148" spans="1:5" x14ac:dyDescent="0.2">
      <c r="A148" s="178">
        <v>43405</v>
      </c>
      <c r="B148" s="173">
        <v>0.53479053344969429</v>
      </c>
      <c r="C148" s="173">
        <v>0.77540750167356975</v>
      </c>
      <c r="D148" s="173">
        <v>0.47360474712439382</v>
      </c>
      <c r="E148" s="173">
        <v>0.17426078994478295</v>
      </c>
    </row>
    <row r="149" spans="1:5" x14ac:dyDescent="0.2">
      <c r="A149" s="176">
        <v>43435</v>
      </c>
      <c r="B149" s="172">
        <v>0.54130952998472304</v>
      </c>
      <c r="C149" s="172">
        <v>0.77215905154190567</v>
      </c>
      <c r="D149" s="172">
        <v>0.48067844816501726</v>
      </c>
      <c r="E149" s="172">
        <v>0.16526225856437007</v>
      </c>
    </row>
    <row r="150" spans="1:5" x14ac:dyDescent="0.2">
      <c r="A150" s="178">
        <v>43466</v>
      </c>
      <c r="B150" s="173">
        <v>0.5442313231538799</v>
      </c>
      <c r="C150" s="173">
        <v>0.77297646219963045</v>
      </c>
      <c r="D150" s="173">
        <v>0.46773157918303893</v>
      </c>
      <c r="E150" s="173">
        <v>0.18064326576337708</v>
      </c>
    </row>
    <row r="151" spans="1:5" x14ac:dyDescent="0.2">
      <c r="A151" s="176">
        <v>43497</v>
      </c>
      <c r="B151" s="172">
        <v>0.54444016809258011</v>
      </c>
      <c r="C151" s="172">
        <v>0.77419697998857595</v>
      </c>
      <c r="D151" s="172">
        <v>0.47197904961199277</v>
      </c>
      <c r="E151" s="172">
        <v>0.17409037613491843</v>
      </c>
    </row>
    <row r="152" spans="1:5" ht="15" thickBot="1" x14ac:dyDescent="0.25">
      <c r="A152" s="422">
        <v>43525</v>
      </c>
      <c r="B152" s="174">
        <v>0.54181882017434524</v>
      </c>
      <c r="C152" s="174">
        <v>0.78361499577717031</v>
      </c>
      <c r="D152" s="174">
        <v>0.47368184246443773</v>
      </c>
      <c r="E152" s="174">
        <v>0.17921373436598007</v>
      </c>
    </row>
    <row r="153" spans="1:5" x14ac:dyDescent="0.2">
      <c r="A153" s="43" t="s">
        <v>747</v>
      </c>
    </row>
  </sheetData>
  <mergeCells count="2">
    <mergeCell ref="A3:E3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5D89"/>
  </sheetPr>
  <dimension ref="A1:CW16"/>
  <sheetViews>
    <sheetView workbookViewId="0"/>
  </sheetViews>
  <sheetFormatPr defaultRowHeight="14.25" x14ac:dyDescent="0.2"/>
  <cols>
    <col min="1" max="1" width="49.28515625" style="6" customWidth="1"/>
    <col min="2" max="10" width="18" style="6" customWidth="1"/>
    <col min="11" max="16384" width="9.140625" style="6"/>
  </cols>
  <sheetData>
    <row r="1" spans="1:101" x14ac:dyDescent="0.2">
      <c r="A1" s="4" t="s">
        <v>0</v>
      </c>
      <c r="B1" s="398"/>
    </row>
    <row r="3" spans="1:101" x14ac:dyDescent="0.2">
      <c r="A3" s="63" t="s">
        <v>787</v>
      </c>
      <c r="B3" s="168">
        <v>2011</v>
      </c>
      <c r="C3" s="168">
        <v>2012</v>
      </c>
      <c r="D3" s="168">
        <v>2013</v>
      </c>
      <c r="E3" s="168">
        <v>2014</v>
      </c>
      <c r="F3" s="168">
        <v>2015</v>
      </c>
      <c r="G3" s="168">
        <v>2016</v>
      </c>
      <c r="H3" s="168">
        <v>2017</v>
      </c>
      <c r="I3" s="168">
        <v>2018</v>
      </c>
      <c r="J3" s="523">
        <v>2019</v>
      </c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CA3" s="425"/>
      <c r="CB3" s="425"/>
      <c r="CC3" s="425"/>
      <c r="CD3" s="425"/>
      <c r="CE3" s="425"/>
      <c r="CF3" s="425"/>
      <c r="CG3" s="425"/>
      <c r="CH3" s="425"/>
      <c r="CI3" s="425"/>
      <c r="CJ3" s="425"/>
      <c r="CK3" s="425"/>
      <c r="CL3" s="425"/>
      <c r="CM3" s="425"/>
      <c r="CN3" s="425"/>
      <c r="CO3" s="425"/>
      <c r="CP3" s="425"/>
      <c r="CQ3" s="425"/>
      <c r="CR3" s="425"/>
      <c r="CS3" s="425"/>
      <c r="CT3" s="425"/>
      <c r="CU3" s="425"/>
      <c r="CV3" s="425"/>
      <c r="CW3" s="425"/>
    </row>
    <row r="4" spans="1:101" x14ac:dyDescent="0.2">
      <c r="A4" s="47" t="s">
        <v>110</v>
      </c>
      <c r="B4" s="419">
        <f>SUM(B5:B13)</f>
        <v>145170.76451785897</v>
      </c>
      <c r="C4" s="521">
        <f t="shared" ref="C4:I4" si="0">SUM(C5:C13)</f>
        <v>159387.37897165722</v>
      </c>
      <c r="D4" s="521">
        <f t="shared" si="0"/>
        <v>171026.31300742822</v>
      </c>
      <c r="E4" s="521">
        <f t="shared" si="0"/>
        <v>190580.54441298757</v>
      </c>
      <c r="F4" s="521">
        <f t="shared" si="0"/>
        <v>151575.40035531789</v>
      </c>
      <c r="G4" s="521">
        <f t="shared" si="0"/>
        <v>155760.75860885566</v>
      </c>
      <c r="H4" s="521">
        <f t="shared" si="0"/>
        <v>123948.35403964795</v>
      </c>
      <c r="I4" s="521">
        <f t="shared" si="0"/>
        <v>132316.54022318395</v>
      </c>
      <c r="J4" s="524">
        <v>101061.76663210228</v>
      </c>
    </row>
    <row r="5" spans="1:101" x14ac:dyDescent="0.2">
      <c r="A5" s="517" t="s">
        <v>101</v>
      </c>
      <c r="B5" s="515">
        <v>14343.80354582916</v>
      </c>
      <c r="C5" s="516">
        <v>17744.237540712162</v>
      </c>
      <c r="D5" s="516">
        <v>20020.456037794345</v>
      </c>
      <c r="E5" s="516">
        <v>20884.101258699284</v>
      </c>
      <c r="F5" s="516">
        <v>20251.327563382143</v>
      </c>
      <c r="G5" s="516">
        <v>22025.726832211862</v>
      </c>
      <c r="H5" s="516">
        <v>24557.47876988188</v>
      </c>
      <c r="I5" s="516">
        <v>30199.262280928171</v>
      </c>
      <c r="J5" s="522" t="s">
        <v>561</v>
      </c>
    </row>
    <row r="6" spans="1:101" x14ac:dyDescent="0.2">
      <c r="A6" s="514" t="s">
        <v>102</v>
      </c>
      <c r="B6" s="419">
        <v>25074.084420654224</v>
      </c>
      <c r="C6" s="521">
        <v>33064.921852618369</v>
      </c>
      <c r="D6" s="521">
        <v>33281.619005455381</v>
      </c>
      <c r="E6" s="521">
        <v>40481.212231817684</v>
      </c>
      <c r="F6" s="521">
        <v>32541.563973575707</v>
      </c>
      <c r="G6" s="521">
        <v>31644.890179962731</v>
      </c>
      <c r="H6" s="521">
        <v>25170.215497243636</v>
      </c>
      <c r="I6" s="521">
        <v>25756.490904808874</v>
      </c>
      <c r="J6" s="521" t="s">
        <v>561</v>
      </c>
      <c r="M6" s="35"/>
    </row>
    <row r="7" spans="1:101" x14ac:dyDescent="0.2">
      <c r="A7" s="517" t="s">
        <v>103</v>
      </c>
      <c r="B7" s="515">
        <v>17084.53411167155</v>
      </c>
      <c r="C7" s="516">
        <v>17999.722252338019</v>
      </c>
      <c r="D7" s="516">
        <v>19365.269057354479</v>
      </c>
      <c r="E7" s="516">
        <v>20957.800627141442</v>
      </c>
      <c r="F7" s="516">
        <v>13165.841768685006</v>
      </c>
      <c r="G7" s="516">
        <v>15795.477561345664</v>
      </c>
      <c r="H7" s="516">
        <v>13393.666059825508</v>
      </c>
      <c r="I7" s="516">
        <v>15705.918033222297</v>
      </c>
      <c r="J7" s="522" t="s">
        <v>561</v>
      </c>
    </row>
    <row r="8" spans="1:101" x14ac:dyDescent="0.2">
      <c r="A8" s="514" t="s">
        <v>104</v>
      </c>
      <c r="B8" s="419">
        <v>23981.637864690631</v>
      </c>
      <c r="C8" s="521">
        <v>18166.404143888594</v>
      </c>
      <c r="D8" s="521">
        <v>17088.048391401528</v>
      </c>
      <c r="E8" s="521">
        <v>19188.55234409948</v>
      </c>
      <c r="F8" s="521">
        <v>12154.679908191032</v>
      </c>
      <c r="G8" s="521">
        <v>14246.402438331403</v>
      </c>
      <c r="H8" s="521">
        <v>11566.747605595961</v>
      </c>
      <c r="I8" s="521">
        <v>11052.817131880271</v>
      </c>
      <c r="J8" s="521" t="s">
        <v>561</v>
      </c>
    </row>
    <row r="9" spans="1:101" x14ac:dyDescent="0.2">
      <c r="A9" s="517" t="s">
        <v>105</v>
      </c>
      <c r="B9" s="515">
        <v>7469.1581685642923</v>
      </c>
      <c r="C9" s="516">
        <v>6475.9373971332852</v>
      </c>
      <c r="D9" s="516">
        <v>8114.818761167433</v>
      </c>
      <c r="E9" s="516">
        <v>7998.606955706201</v>
      </c>
      <c r="F9" s="516">
        <v>6082.7805830924681</v>
      </c>
      <c r="G9" s="516">
        <v>5969.1747624706095</v>
      </c>
      <c r="H9" s="516">
        <v>6221.6804098142202</v>
      </c>
      <c r="I9" s="516">
        <v>8086.5357381898912</v>
      </c>
      <c r="J9" s="522" t="s">
        <v>561</v>
      </c>
    </row>
    <row r="10" spans="1:101" x14ac:dyDescent="0.2">
      <c r="A10" s="514" t="s">
        <v>106</v>
      </c>
      <c r="B10" s="419">
        <v>6340.532846463555</v>
      </c>
      <c r="C10" s="521">
        <v>7234.6122118865487</v>
      </c>
      <c r="D10" s="521">
        <v>7414.1130067811537</v>
      </c>
      <c r="E10" s="521">
        <v>7733.9506660521492</v>
      </c>
      <c r="F10" s="521">
        <v>6199.471496424334</v>
      </c>
      <c r="G10" s="521">
        <v>6233.8358434849979</v>
      </c>
      <c r="H10" s="521">
        <v>4387.6804134634976</v>
      </c>
      <c r="I10" s="521">
        <v>4371.1300612230971</v>
      </c>
      <c r="J10" s="521" t="s">
        <v>561</v>
      </c>
    </row>
    <row r="11" spans="1:101" x14ac:dyDescent="0.2">
      <c r="A11" s="517" t="s">
        <v>107</v>
      </c>
      <c r="B11" s="515">
        <v>3267.5599617165708</v>
      </c>
      <c r="C11" s="516">
        <v>3123.910106109658</v>
      </c>
      <c r="D11" s="516">
        <v>3231.4521953555386</v>
      </c>
      <c r="E11" s="516">
        <v>3249.9821629782186</v>
      </c>
      <c r="F11" s="516">
        <v>2478.5835752182757</v>
      </c>
      <c r="G11" s="516">
        <v>2905.9503662484467</v>
      </c>
      <c r="H11" s="516">
        <v>3235.3635304334503</v>
      </c>
      <c r="I11" s="516">
        <v>3612.2339655850774</v>
      </c>
      <c r="J11" s="522" t="s">
        <v>561</v>
      </c>
    </row>
    <row r="12" spans="1:101" x14ac:dyDescent="0.2">
      <c r="A12" s="514" t="s">
        <v>108</v>
      </c>
      <c r="B12" s="419">
        <v>4880.5653235276823</v>
      </c>
      <c r="C12" s="521">
        <v>5449.6319491342201</v>
      </c>
      <c r="D12" s="521">
        <v>5335.9870784313107</v>
      </c>
      <c r="E12" s="521">
        <v>6147.0518357147694</v>
      </c>
      <c r="F12" s="521">
        <v>3824.2437184875471</v>
      </c>
      <c r="G12" s="521">
        <v>5071.0283560970538</v>
      </c>
      <c r="H12" s="521">
        <v>4271.9584225073095</v>
      </c>
      <c r="I12" s="521">
        <v>3415.8610829864269</v>
      </c>
      <c r="J12" s="521" t="s">
        <v>561</v>
      </c>
    </row>
    <row r="13" spans="1:101" ht="15" thickBot="1" x14ac:dyDescent="0.25">
      <c r="A13" s="518" t="s">
        <v>109</v>
      </c>
      <c r="B13" s="519">
        <v>42728.888274741315</v>
      </c>
      <c r="C13" s="520">
        <v>50128.001517836383</v>
      </c>
      <c r="D13" s="520">
        <v>57174.549473687053</v>
      </c>
      <c r="E13" s="520">
        <v>63939.286330778363</v>
      </c>
      <c r="F13" s="520">
        <v>54876.907768261401</v>
      </c>
      <c r="G13" s="520">
        <v>51868.272268702873</v>
      </c>
      <c r="H13" s="520">
        <v>31143.563330882502</v>
      </c>
      <c r="I13" s="520">
        <v>30116.291024359831</v>
      </c>
      <c r="J13" s="525" t="s">
        <v>561</v>
      </c>
    </row>
    <row r="14" spans="1:101" x14ac:dyDescent="0.2">
      <c r="A14" s="43" t="s">
        <v>624</v>
      </c>
      <c r="B14" s="426"/>
      <c r="C14" s="426"/>
      <c r="D14" s="426"/>
      <c r="E14" s="426"/>
      <c r="F14" s="426"/>
      <c r="G14" s="426"/>
      <c r="H14" s="426"/>
      <c r="I14" s="426"/>
    </row>
    <row r="15" spans="1:101" x14ac:dyDescent="0.2">
      <c r="B15" s="426"/>
      <c r="C15" s="426"/>
      <c r="D15" s="426"/>
      <c r="E15" s="426"/>
      <c r="F15" s="426"/>
      <c r="G15" s="426"/>
      <c r="H15" s="426"/>
      <c r="I15" s="426"/>
      <c r="J15" s="35"/>
    </row>
    <row r="16" spans="1:101" x14ac:dyDescent="0.2">
      <c r="B16" s="428"/>
      <c r="C16" s="428"/>
      <c r="D16" s="428"/>
      <c r="E16" s="428"/>
      <c r="F16" s="428"/>
      <c r="G16" s="428"/>
      <c r="H16" s="428"/>
      <c r="I16" s="428"/>
      <c r="J16" s="3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R7"/>
  <sheetViews>
    <sheetView workbookViewId="0"/>
  </sheetViews>
  <sheetFormatPr defaultRowHeight="14.25" x14ac:dyDescent="0.2"/>
  <cols>
    <col min="1" max="1" width="22.85546875" style="6" customWidth="1"/>
    <col min="2" max="18" width="10.5703125" style="6" customWidth="1"/>
    <col min="19" max="16384" width="9.140625" style="6"/>
  </cols>
  <sheetData>
    <row r="1" spans="1:18" x14ac:dyDescent="0.2">
      <c r="A1" s="4" t="s">
        <v>0</v>
      </c>
      <c r="B1" s="424"/>
    </row>
    <row r="3" spans="1:18" x14ac:dyDescent="0.2">
      <c r="A3" s="63" t="s">
        <v>539</v>
      </c>
      <c r="B3" s="169">
        <v>2014</v>
      </c>
      <c r="C3" s="169">
        <v>2015</v>
      </c>
      <c r="D3" s="169">
        <v>2016</v>
      </c>
      <c r="E3" s="169">
        <v>2017</v>
      </c>
      <c r="F3" s="169">
        <v>2018</v>
      </c>
      <c r="G3" s="169">
        <v>2019</v>
      </c>
      <c r="H3" s="169">
        <v>2020</v>
      </c>
      <c r="I3" s="169">
        <v>2021</v>
      </c>
      <c r="J3" s="169">
        <v>2022</v>
      </c>
      <c r="K3" s="169">
        <v>2023</v>
      </c>
      <c r="L3" s="169">
        <v>2024</v>
      </c>
      <c r="M3" s="169">
        <v>2025</v>
      </c>
      <c r="N3" s="169">
        <v>2026</v>
      </c>
      <c r="O3" s="169">
        <v>2027</v>
      </c>
      <c r="P3" s="169">
        <v>2028</v>
      </c>
      <c r="Q3" s="169">
        <v>2029</v>
      </c>
      <c r="R3" s="169">
        <v>2030</v>
      </c>
    </row>
    <row r="4" spans="1:18" x14ac:dyDescent="0.2">
      <c r="A4" s="2" t="s">
        <v>115</v>
      </c>
      <c r="B4" s="64">
        <v>6.8213264359954753</v>
      </c>
      <c r="C4" s="64">
        <v>7.2732753839384214</v>
      </c>
      <c r="D4" s="64">
        <v>8.1036327391471961</v>
      </c>
      <c r="E4" s="64">
        <v>8.5024138301462475</v>
      </c>
      <c r="F4" s="64">
        <v>8.5883760356656254</v>
      </c>
      <c r="G4" s="64">
        <v>8.6</v>
      </c>
      <c r="H4" s="64">
        <v>8.8391883925000325</v>
      </c>
      <c r="I4" s="64">
        <v>8.8762122704286579</v>
      </c>
      <c r="J4" s="64">
        <v>8.9000766479347231</v>
      </c>
      <c r="K4" s="64">
        <v>8.8875996666005648</v>
      </c>
      <c r="L4" s="64">
        <v>8.8812585863023585</v>
      </c>
      <c r="M4" s="64">
        <v>8.8942340199204182</v>
      </c>
      <c r="N4" s="64">
        <v>8.9108421169230301</v>
      </c>
      <c r="O4" s="64">
        <v>8.938140567700648</v>
      </c>
      <c r="P4" s="64">
        <v>8.9943649299239308</v>
      </c>
      <c r="Q4" s="64">
        <v>9.0602807106795442</v>
      </c>
      <c r="R4" s="64">
        <v>9.1602349045403919</v>
      </c>
    </row>
    <row r="5" spans="1:18" x14ac:dyDescent="0.2">
      <c r="A5" s="49" t="s">
        <v>66</v>
      </c>
      <c r="B5" s="65">
        <v>3.8480229746037034</v>
      </c>
      <c r="C5" s="65">
        <v>3.9777767967239321</v>
      </c>
      <c r="D5" s="65">
        <v>4.1146226015504519</v>
      </c>
      <c r="E5" s="65">
        <v>4.3339627190264567</v>
      </c>
      <c r="F5" s="65">
        <v>4.3649527342824923</v>
      </c>
      <c r="G5" s="65">
        <v>4.3769390819075094</v>
      </c>
      <c r="H5" s="65">
        <v>4.2884638809603386</v>
      </c>
      <c r="I5" s="65">
        <v>4.1876579181384317</v>
      </c>
      <c r="J5" s="65">
        <v>4.1004787705245027</v>
      </c>
      <c r="K5" s="65">
        <v>3.852352850607482</v>
      </c>
      <c r="L5" s="65">
        <v>3.619400063069806</v>
      </c>
      <c r="M5" s="65">
        <v>3.4000707949522604</v>
      </c>
      <c r="N5" s="65">
        <v>3.1927817057076013</v>
      </c>
      <c r="O5" s="65">
        <v>2.9973227817799009</v>
      </c>
      <c r="P5" s="65">
        <v>2.8130754402590075</v>
      </c>
      <c r="Q5" s="65">
        <v>2.6392586591183753</v>
      </c>
      <c r="R5" s="65">
        <v>2.4752047502674723</v>
      </c>
    </row>
    <row r="6" spans="1:18" ht="15" thickBot="1" x14ac:dyDescent="0.25">
      <c r="A6" s="50" t="s">
        <v>114</v>
      </c>
      <c r="B6" s="66">
        <v>2.5162436246303153</v>
      </c>
      <c r="C6" s="66">
        <v>2.1095620811575144</v>
      </c>
      <c r="D6" s="66">
        <v>2.2557547859987319</v>
      </c>
      <c r="E6" s="66">
        <v>1.7761752691311332</v>
      </c>
      <c r="F6" s="66">
        <v>1.8869379881048582</v>
      </c>
      <c r="G6" s="66">
        <v>1.4256634996628801</v>
      </c>
      <c r="H6" s="66">
        <v>0.9695120975668915</v>
      </c>
      <c r="I6" s="66">
        <v>0.9421145957936613</v>
      </c>
      <c r="J6" s="66">
        <v>0.9180110976560365</v>
      </c>
      <c r="K6" s="66">
        <v>0.89573288257724026</v>
      </c>
      <c r="L6" s="66">
        <v>0.87340542113841146</v>
      </c>
      <c r="M6" s="66">
        <v>0.8510233054065206</v>
      </c>
      <c r="N6" s="66">
        <v>0.8286435440106672</v>
      </c>
      <c r="O6" s="66">
        <v>0.80656130451108465</v>
      </c>
      <c r="P6" s="66">
        <v>0.78473179750013289</v>
      </c>
      <c r="Q6" s="66">
        <v>0.76316472883119191</v>
      </c>
      <c r="R6" s="66">
        <v>0.7418311999021876</v>
      </c>
    </row>
    <row r="7" spans="1:18" x14ac:dyDescent="0.2">
      <c r="A7" s="43" t="s">
        <v>117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R7"/>
  <sheetViews>
    <sheetView workbookViewId="0"/>
  </sheetViews>
  <sheetFormatPr defaultRowHeight="14.25" x14ac:dyDescent="0.2"/>
  <cols>
    <col min="1" max="1" width="24.42578125" style="6" bestFit="1" customWidth="1"/>
    <col min="2" max="18" width="11" style="6" customWidth="1"/>
    <col min="19" max="16384" width="9.140625" style="6"/>
  </cols>
  <sheetData>
    <row r="1" spans="1:18" x14ac:dyDescent="0.2">
      <c r="A1" s="4" t="s">
        <v>0</v>
      </c>
      <c r="B1" s="398"/>
    </row>
    <row r="3" spans="1:18" x14ac:dyDescent="0.2">
      <c r="A3" s="104" t="s">
        <v>121</v>
      </c>
      <c r="B3" s="105" t="s">
        <v>111</v>
      </c>
      <c r="C3" s="105" t="s">
        <v>112</v>
      </c>
      <c r="D3" s="105" t="s">
        <v>113</v>
      </c>
      <c r="E3" s="105" t="s">
        <v>11</v>
      </c>
      <c r="F3" s="105" t="s">
        <v>12</v>
      </c>
      <c r="G3" s="105" t="s">
        <v>26</v>
      </c>
      <c r="H3" s="105" t="s">
        <v>16</v>
      </c>
      <c r="I3" s="105" t="s">
        <v>17</v>
      </c>
      <c r="J3" s="105" t="s">
        <v>18</v>
      </c>
      <c r="K3" s="105" t="s">
        <v>19</v>
      </c>
      <c r="L3" s="105" t="s">
        <v>20</v>
      </c>
      <c r="M3" s="105" t="s">
        <v>21</v>
      </c>
      <c r="N3" s="105" t="s">
        <v>22</v>
      </c>
      <c r="O3" s="105" t="s">
        <v>23</v>
      </c>
      <c r="P3" s="105" t="s">
        <v>24</v>
      </c>
      <c r="Q3" s="105" t="s">
        <v>25</v>
      </c>
      <c r="R3" s="105" t="s">
        <v>116</v>
      </c>
    </row>
    <row r="4" spans="1:18" x14ac:dyDescent="0.2">
      <c r="A4" s="2" t="s">
        <v>118</v>
      </c>
      <c r="B4" s="106">
        <v>6.8213264359954753</v>
      </c>
      <c r="C4" s="106">
        <v>7.2732753839384214</v>
      </c>
      <c r="D4" s="106">
        <v>8.1036327391471961</v>
      </c>
      <c r="E4" s="106">
        <v>8.5024138301462475</v>
      </c>
      <c r="F4" s="106">
        <v>8.5883760356656254</v>
      </c>
      <c r="G4" s="106">
        <v>8.6</v>
      </c>
      <c r="H4" s="106">
        <v>8.8300847153919317</v>
      </c>
      <c r="I4" s="106">
        <v>8.8470371519367941</v>
      </c>
      <c r="J4" s="106">
        <v>8.8387645013841514</v>
      </c>
      <c r="K4" s="106">
        <v>8.7830310147251698</v>
      </c>
      <c r="L4" s="106">
        <v>8.7330411698028154</v>
      </c>
      <c r="M4" s="106">
        <v>8.7055706790109841</v>
      </c>
      <c r="N4" s="106">
        <v>8.6811897032833389</v>
      </c>
      <c r="O4" s="106">
        <v>8.6686601115541677</v>
      </c>
      <c r="P4" s="106">
        <v>8.6908065025505064</v>
      </c>
      <c r="Q4" s="106">
        <v>8.7235573605402923</v>
      </c>
      <c r="R4" s="106">
        <v>8.811852012878246</v>
      </c>
    </row>
    <row r="5" spans="1:18" x14ac:dyDescent="0.2">
      <c r="A5" s="49" t="s">
        <v>119</v>
      </c>
      <c r="B5" s="107">
        <v>6.8213264359954753</v>
      </c>
      <c r="C5" s="107">
        <v>7.2732753839384214</v>
      </c>
      <c r="D5" s="107">
        <v>8.1036327391471961</v>
      </c>
      <c r="E5" s="107">
        <v>8.5024138301462475</v>
      </c>
      <c r="F5" s="107">
        <v>8.5883760356656254</v>
      </c>
      <c r="G5" s="107">
        <v>8.6</v>
      </c>
      <c r="H5" s="107">
        <v>8.8391883925000325</v>
      </c>
      <c r="I5" s="107">
        <v>8.8762122704286579</v>
      </c>
      <c r="J5" s="107">
        <v>8.9000766479347231</v>
      </c>
      <c r="K5" s="107">
        <v>8.8875996666005648</v>
      </c>
      <c r="L5" s="107">
        <v>8.8812585863023585</v>
      </c>
      <c r="M5" s="107">
        <v>8.8942340199204182</v>
      </c>
      <c r="N5" s="107">
        <v>8.9108421169230301</v>
      </c>
      <c r="O5" s="107">
        <v>8.938140567700648</v>
      </c>
      <c r="P5" s="107">
        <v>8.9943649299239308</v>
      </c>
      <c r="Q5" s="107">
        <v>9.0602807106795442</v>
      </c>
      <c r="R5" s="107">
        <v>9.1602349045403919</v>
      </c>
    </row>
    <row r="6" spans="1:18" ht="15" thickBot="1" x14ac:dyDescent="0.25">
      <c r="A6" s="50" t="s">
        <v>120</v>
      </c>
      <c r="B6" s="108">
        <v>6.8213264359954753</v>
      </c>
      <c r="C6" s="108">
        <v>7.2732753839384214</v>
      </c>
      <c r="D6" s="108">
        <v>8.1036327391471961</v>
      </c>
      <c r="E6" s="108">
        <v>8.5024138301462475</v>
      </c>
      <c r="F6" s="108">
        <v>8.5883760356656254</v>
      </c>
      <c r="G6" s="108">
        <v>8.6</v>
      </c>
      <c r="H6" s="108">
        <v>8.857395746716227</v>
      </c>
      <c r="I6" s="108">
        <v>8.9345625074123838</v>
      </c>
      <c r="J6" s="108">
        <v>9.0227009410358665</v>
      </c>
      <c r="K6" s="108">
        <v>9.0967369703513565</v>
      </c>
      <c r="L6" s="108">
        <v>9.177693419301443</v>
      </c>
      <c r="M6" s="108">
        <v>9.2715607017392934</v>
      </c>
      <c r="N6" s="108">
        <v>9.3701469442024141</v>
      </c>
      <c r="O6" s="108">
        <v>9.4771014799936069</v>
      </c>
      <c r="P6" s="108">
        <v>9.6014817846707796</v>
      </c>
      <c r="Q6" s="108">
        <v>9.7337274109580498</v>
      </c>
      <c r="R6" s="108">
        <v>9.8944020208109809</v>
      </c>
    </row>
    <row r="7" spans="1:18" x14ac:dyDescent="0.2">
      <c r="A7" s="43" t="s">
        <v>117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ignoredErrors>
    <ignoredError sqref="B3:R3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R7"/>
  <sheetViews>
    <sheetView workbookViewId="0"/>
  </sheetViews>
  <sheetFormatPr defaultRowHeight="14.25" x14ac:dyDescent="0.2"/>
  <cols>
    <col min="1" max="1" width="23" style="6" bestFit="1" customWidth="1"/>
    <col min="2" max="16384" width="9.140625" style="6"/>
  </cols>
  <sheetData>
    <row r="1" spans="1:18" ht="15.75" customHeight="1" x14ac:dyDescent="0.2">
      <c r="A1" s="4" t="s">
        <v>0</v>
      </c>
      <c r="B1" s="398"/>
    </row>
    <row r="3" spans="1:18" x14ac:dyDescent="0.2">
      <c r="A3" s="104" t="s">
        <v>121</v>
      </c>
      <c r="B3" s="105" t="s">
        <v>111</v>
      </c>
      <c r="C3" s="105" t="s">
        <v>112</v>
      </c>
      <c r="D3" s="105" t="s">
        <v>113</v>
      </c>
      <c r="E3" s="105" t="s">
        <v>11</v>
      </c>
      <c r="F3" s="105" t="s">
        <v>12</v>
      </c>
      <c r="G3" s="105" t="s">
        <v>26</v>
      </c>
      <c r="H3" s="105" t="s">
        <v>16</v>
      </c>
      <c r="I3" s="105" t="s">
        <v>17</v>
      </c>
      <c r="J3" s="105" t="s">
        <v>18</v>
      </c>
      <c r="K3" s="105" t="s">
        <v>19</v>
      </c>
      <c r="L3" s="105" t="s">
        <v>20</v>
      </c>
      <c r="M3" s="105" t="s">
        <v>21</v>
      </c>
      <c r="N3" s="105" t="s">
        <v>22</v>
      </c>
      <c r="O3" s="105" t="s">
        <v>23</v>
      </c>
      <c r="P3" s="105" t="s">
        <v>24</v>
      </c>
      <c r="Q3" s="105" t="s">
        <v>25</v>
      </c>
      <c r="R3" s="105" t="s">
        <v>116</v>
      </c>
    </row>
    <row r="4" spans="1:18" x14ac:dyDescent="0.2">
      <c r="A4" s="2" t="s">
        <v>118</v>
      </c>
      <c r="B4" s="106">
        <v>-0.40634356106617209</v>
      </c>
      <c r="C4" s="106">
        <v>-2.0097816438097542</v>
      </c>
      <c r="D4" s="106">
        <v>-2.57332614643911</v>
      </c>
      <c r="E4" s="106">
        <v>-1.8960096008221656</v>
      </c>
      <c r="F4" s="106">
        <v>-1.7608168395872332</v>
      </c>
      <c r="G4" s="106">
        <v>-1.4866445621968531</v>
      </c>
      <c r="H4" s="106">
        <v>-1.5846244495902373</v>
      </c>
      <c r="I4" s="106">
        <v>-1.1757800538508671</v>
      </c>
      <c r="J4" s="106">
        <v>-0.73730101678009152</v>
      </c>
      <c r="K4" s="106">
        <v>-0.24578060739282059</v>
      </c>
      <c r="L4" s="106">
        <v>0.27371842079073483</v>
      </c>
      <c r="M4" s="106">
        <v>0.68388221131617921</v>
      </c>
      <c r="N4" s="106">
        <v>1.0341274024073182</v>
      </c>
      <c r="O4" s="106">
        <v>1.4688305864722193</v>
      </c>
      <c r="P4" s="106">
        <v>1.7170215066333538</v>
      </c>
      <c r="Q4" s="106">
        <v>2.0797675006413416</v>
      </c>
      <c r="R4" s="106">
        <v>2.2379355453594907</v>
      </c>
    </row>
    <row r="5" spans="1:18" x14ac:dyDescent="0.2">
      <c r="A5" s="49" t="s">
        <v>119</v>
      </c>
      <c r="B5" s="107">
        <v>-0.40634356106617209</v>
      </c>
      <c r="C5" s="107">
        <v>-2.0097816438097542</v>
      </c>
      <c r="D5" s="107">
        <v>-2.57332614643911</v>
      </c>
      <c r="E5" s="107">
        <v>-1.8960096008221656</v>
      </c>
      <c r="F5" s="107">
        <v>-1.7608168395872332</v>
      </c>
      <c r="G5" s="107">
        <v>-1.9093014469988518</v>
      </c>
      <c r="H5" s="107">
        <v>-1.5949528717395922</v>
      </c>
      <c r="I5" s="107">
        <v>-1.3125855789968381</v>
      </c>
      <c r="J5" s="107">
        <v>-1.1134983894177342</v>
      </c>
      <c r="K5" s="107">
        <v>-0.67788616298168636</v>
      </c>
      <c r="L5" s="107">
        <v>-0.36190551061081072</v>
      </c>
      <c r="M5" s="107">
        <v>-3.3976913260521817E-2</v>
      </c>
      <c r="N5" s="107">
        <v>0.23309815646032594</v>
      </c>
      <c r="O5" s="107">
        <v>0.52126686206889328</v>
      </c>
      <c r="P5" s="107">
        <v>0.72804328088467107</v>
      </c>
      <c r="Q5" s="107">
        <v>0.95480701993774109</v>
      </c>
      <c r="R5" s="107">
        <v>1.0969163339492769</v>
      </c>
    </row>
    <row r="6" spans="1:18" ht="15" thickBot="1" x14ac:dyDescent="0.25">
      <c r="A6" s="50" t="s">
        <v>120</v>
      </c>
      <c r="B6" s="108">
        <v>-0.40634356106617209</v>
      </c>
      <c r="C6" s="108">
        <v>-2.0097816438097542</v>
      </c>
      <c r="D6" s="108">
        <v>-2.57332614643911</v>
      </c>
      <c r="E6" s="108">
        <v>-1.8960096008221656</v>
      </c>
      <c r="F6" s="108">
        <v>-1.7608168395872332</v>
      </c>
      <c r="G6" s="108">
        <v>-1.9067669226384496</v>
      </c>
      <c r="H6" s="108">
        <v>-1.5863571762811051</v>
      </c>
      <c r="I6" s="108">
        <v>-1.3991899696164296</v>
      </c>
      <c r="J6" s="108">
        <v>-0.94865128229678908</v>
      </c>
      <c r="K6" s="108">
        <v>-0.60919365059440189</v>
      </c>
      <c r="L6" s="108">
        <v>-0.34679289370760946</v>
      </c>
      <c r="M6" s="108">
        <v>-8.041959446316492E-2</v>
      </c>
      <c r="N6" s="108">
        <v>0.11944129679124355</v>
      </c>
      <c r="O6" s="108">
        <v>0.33260619998685403</v>
      </c>
      <c r="P6" s="108">
        <v>0.44886744964787112</v>
      </c>
      <c r="Q6" s="108">
        <v>0.61896181038250631</v>
      </c>
      <c r="R6" s="108">
        <v>0.66942607118675135</v>
      </c>
    </row>
    <row r="7" spans="1:18" x14ac:dyDescent="0.2">
      <c r="A7" s="423" t="s">
        <v>117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ignoredErrors>
    <ignoredError sqref="B3:R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R6"/>
  <sheetViews>
    <sheetView workbookViewId="0"/>
  </sheetViews>
  <sheetFormatPr defaultRowHeight="14.25" x14ac:dyDescent="0.2"/>
  <cols>
    <col min="1" max="1" width="28.140625" style="6" bestFit="1" customWidth="1"/>
    <col min="2" max="148" width="13.140625" style="6" customWidth="1"/>
    <col min="149" max="16384" width="9.140625" style="6"/>
  </cols>
  <sheetData>
    <row r="1" spans="1:148" x14ac:dyDescent="0.2">
      <c r="A1" s="4" t="s">
        <v>0</v>
      </c>
      <c r="B1" s="398"/>
    </row>
    <row r="2" spans="1:148" x14ac:dyDescent="0.2"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:148" x14ac:dyDescent="0.2">
      <c r="A3" s="104" t="s">
        <v>778</v>
      </c>
      <c r="B3" s="112" t="s">
        <v>200</v>
      </c>
      <c r="C3" s="112" t="s">
        <v>201</v>
      </c>
      <c r="D3" s="112" t="s">
        <v>202</v>
      </c>
      <c r="E3" s="112" t="s">
        <v>203</v>
      </c>
      <c r="F3" s="112" t="s">
        <v>204</v>
      </c>
      <c r="G3" s="112" t="s">
        <v>205</v>
      </c>
      <c r="H3" s="112" t="s">
        <v>206</v>
      </c>
      <c r="I3" s="112" t="s">
        <v>207</v>
      </c>
      <c r="J3" s="112" t="s">
        <v>208</v>
      </c>
      <c r="K3" s="112" t="s">
        <v>209</v>
      </c>
      <c r="L3" s="112" t="s">
        <v>210</v>
      </c>
      <c r="M3" s="112" t="s">
        <v>211</v>
      </c>
      <c r="N3" s="112" t="s">
        <v>212</v>
      </c>
      <c r="O3" s="112" t="s">
        <v>213</v>
      </c>
      <c r="P3" s="112" t="s">
        <v>214</v>
      </c>
      <c r="Q3" s="112" t="s">
        <v>215</v>
      </c>
      <c r="R3" s="112" t="s">
        <v>216</v>
      </c>
      <c r="S3" s="112" t="s">
        <v>217</v>
      </c>
      <c r="T3" s="112" t="s">
        <v>218</v>
      </c>
      <c r="U3" s="112" t="s">
        <v>219</v>
      </c>
      <c r="V3" s="112" t="s">
        <v>220</v>
      </c>
      <c r="W3" s="112" t="s">
        <v>221</v>
      </c>
      <c r="X3" s="112" t="s">
        <v>222</v>
      </c>
      <c r="Y3" s="112" t="s">
        <v>223</v>
      </c>
      <c r="Z3" s="112" t="s">
        <v>224</v>
      </c>
      <c r="AA3" s="112" t="s">
        <v>225</v>
      </c>
      <c r="AB3" s="112" t="s">
        <v>226</v>
      </c>
      <c r="AC3" s="112" t="s">
        <v>227</v>
      </c>
      <c r="AD3" s="112" t="s">
        <v>228</v>
      </c>
      <c r="AE3" s="112" t="s">
        <v>229</v>
      </c>
      <c r="AF3" s="112" t="s">
        <v>230</v>
      </c>
      <c r="AG3" s="112" t="s">
        <v>231</v>
      </c>
      <c r="AH3" s="112" t="s">
        <v>232</v>
      </c>
      <c r="AI3" s="112" t="s">
        <v>233</v>
      </c>
      <c r="AJ3" s="112" t="s">
        <v>234</v>
      </c>
      <c r="AK3" s="112" t="s">
        <v>235</v>
      </c>
      <c r="AL3" s="112" t="s">
        <v>236</v>
      </c>
      <c r="AM3" s="112" t="s">
        <v>237</v>
      </c>
      <c r="AN3" s="112" t="s">
        <v>238</v>
      </c>
      <c r="AO3" s="112" t="s">
        <v>239</v>
      </c>
      <c r="AP3" s="112" t="s">
        <v>240</v>
      </c>
      <c r="AQ3" s="112" t="s">
        <v>241</v>
      </c>
      <c r="AR3" s="112" t="s">
        <v>242</v>
      </c>
      <c r="AS3" s="112" t="s">
        <v>243</v>
      </c>
      <c r="AT3" s="112" t="s">
        <v>244</v>
      </c>
      <c r="AU3" s="112" t="s">
        <v>245</v>
      </c>
      <c r="AV3" s="112" t="s">
        <v>246</v>
      </c>
      <c r="AW3" s="112" t="s">
        <v>247</v>
      </c>
      <c r="AX3" s="112" t="s">
        <v>248</v>
      </c>
      <c r="AY3" s="112" t="s">
        <v>249</v>
      </c>
      <c r="AZ3" s="112" t="s">
        <v>250</v>
      </c>
      <c r="BA3" s="112" t="s">
        <v>251</v>
      </c>
      <c r="BB3" s="112" t="s">
        <v>252</v>
      </c>
      <c r="BC3" s="112" t="s">
        <v>253</v>
      </c>
      <c r="BD3" s="112" t="s">
        <v>254</v>
      </c>
      <c r="BE3" s="112" t="s">
        <v>255</v>
      </c>
      <c r="BF3" s="112" t="s">
        <v>256</v>
      </c>
      <c r="BG3" s="112" t="s">
        <v>257</v>
      </c>
      <c r="BH3" s="112" t="s">
        <v>258</v>
      </c>
      <c r="BI3" s="112" t="s">
        <v>259</v>
      </c>
      <c r="BJ3" s="112" t="s">
        <v>260</v>
      </c>
      <c r="BK3" s="112" t="s">
        <v>261</v>
      </c>
      <c r="BL3" s="112" t="s">
        <v>262</v>
      </c>
      <c r="BM3" s="112" t="s">
        <v>263</v>
      </c>
      <c r="BN3" s="112" t="s">
        <v>264</v>
      </c>
      <c r="BO3" s="112" t="s">
        <v>265</v>
      </c>
      <c r="BP3" s="112" t="s">
        <v>266</v>
      </c>
      <c r="BQ3" s="112" t="s">
        <v>267</v>
      </c>
      <c r="BR3" s="112" t="s">
        <v>268</v>
      </c>
      <c r="BS3" s="112" t="s">
        <v>269</v>
      </c>
      <c r="BT3" s="112" t="s">
        <v>270</v>
      </c>
      <c r="BU3" s="112" t="s">
        <v>271</v>
      </c>
      <c r="BV3" s="112" t="s">
        <v>272</v>
      </c>
      <c r="BW3" s="112" t="s">
        <v>273</v>
      </c>
      <c r="BX3" s="112" t="s">
        <v>274</v>
      </c>
      <c r="BY3" s="112" t="s">
        <v>275</v>
      </c>
      <c r="BZ3" s="112" t="s">
        <v>276</v>
      </c>
      <c r="CA3" s="112" t="s">
        <v>277</v>
      </c>
      <c r="CB3" s="112" t="s">
        <v>278</v>
      </c>
      <c r="CC3" s="112" t="s">
        <v>279</v>
      </c>
      <c r="CD3" s="112" t="s">
        <v>280</v>
      </c>
      <c r="CE3" s="112" t="s">
        <v>281</v>
      </c>
      <c r="CF3" s="112" t="s">
        <v>282</v>
      </c>
      <c r="CG3" s="112" t="s">
        <v>283</v>
      </c>
      <c r="CH3" s="112" t="s">
        <v>284</v>
      </c>
      <c r="CI3" s="112" t="s">
        <v>285</v>
      </c>
      <c r="CJ3" s="112" t="s">
        <v>286</v>
      </c>
      <c r="CK3" s="112" t="s">
        <v>287</v>
      </c>
      <c r="CL3" s="112" t="s">
        <v>288</v>
      </c>
      <c r="CM3" s="112" t="s">
        <v>289</v>
      </c>
      <c r="CN3" s="112" t="s">
        <v>290</v>
      </c>
      <c r="CO3" s="112" t="s">
        <v>291</v>
      </c>
      <c r="CP3" s="112" t="s">
        <v>292</v>
      </c>
      <c r="CQ3" s="112" t="s">
        <v>293</v>
      </c>
      <c r="CR3" s="112" t="s">
        <v>294</v>
      </c>
      <c r="CS3" s="112" t="s">
        <v>295</v>
      </c>
      <c r="CT3" s="112" t="s">
        <v>296</v>
      </c>
      <c r="CU3" s="112" t="s">
        <v>297</v>
      </c>
      <c r="CV3" s="112" t="s">
        <v>298</v>
      </c>
      <c r="CW3" s="112" t="s">
        <v>299</v>
      </c>
      <c r="CX3" s="112" t="s">
        <v>300</v>
      </c>
      <c r="CY3" s="112" t="s">
        <v>301</v>
      </c>
      <c r="CZ3" s="112" t="s">
        <v>302</v>
      </c>
      <c r="DA3" s="112" t="s">
        <v>303</v>
      </c>
      <c r="DB3" s="112" t="s">
        <v>304</v>
      </c>
      <c r="DC3" s="112" t="s">
        <v>305</v>
      </c>
      <c r="DD3" s="112" t="s">
        <v>306</v>
      </c>
      <c r="DE3" s="112" t="s">
        <v>307</v>
      </c>
      <c r="DF3" s="112" t="s">
        <v>308</v>
      </c>
      <c r="DG3" s="112" t="s">
        <v>309</v>
      </c>
      <c r="DH3" s="112" t="s">
        <v>310</v>
      </c>
      <c r="DI3" s="112" t="s">
        <v>311</v>
      </c>
      <c r="DJ3" s="112" t="s">
        <v>312</v>
      </c>
      <c r="DK3" s="112" t="s">
        <v>313</v>
      </c>
      <c r="DL3" s="112" t="s">
        <v>314</v>
      </c>
      <c r="DM3" s="112" t="s">
        <v>315</v>
      </c>
      <c r="DN3" s="112" t="s">
        <v>316</v>
      </c>
      <c r="DO3" s="112" t="s">
        <v>317</v>
      </c>
      <c r="DP3" s="112" t="s">
        <v>318</v>
      </c>
      <c r="DQ3" s="112" t="s">
        <v>319</v>
      </c>
      <c r="DR3" s="112" t="s">
        <v>320</v>
      </c>
      <c r="DS3" s="112" t="s">
        <v>321</v>
      </c>
      <c r="DT3" s="112" t="s">
        <v>322</v>
      </c>
      <c r="DU3" s="112" t="s">
        <v>323</v>
      </c>
      <c r="DV3" s="112" t="s">
        <v>324</v>
      </c>
      <c r="DW3" s="112" t="s">
        <v>325</v>
      </c>
      <c r="DX3" s="112" t="s">
        <v>326</v>
      </c>
      <c r="DY3" s="112" t="s">
        <v>327</v>
      </c>
      <c r="DZ3" s="112" t="s">
        <v>328</v>
      </c>
      <c r="EA3" s="112" t="s">
        <v>329</v>
      </c>
      <c r="EB3" s="112" t="s">
        <v>330</v>
      </c>
      <c r="EC3" s="112" t="s">
        <v>331</v>
      </c>
      <c r="ED3" s="112" t="s">
        <v>332</v>
      </c>
      <c r="EE3" s="112" t="s">
        <v>333</v>
      </c>
      <c r="EF3" s="112" t="s">
        <v>334</v>
      </c>
      <c r="EG3" s="112" t="s">
        <v>335</v>
      </c>
      <c r="EH3" s="112" t="s">
        <v>336</v>
      </c>
      <c r="EI3" s="112" t="s">
        <v>337</v>
      </c>
      <c r="EJ3" s="112" t="s">
        <v>338</v>
      </c>
      <c r="EK3" s="112" t="s">
        <v>339</v>
      </c>
      <c r="EL3" s="112" t="s">
        <v>340</v>
      </c>
      <c r="EM3" s="112" t="s">
        <v>341</v>
      </c>
      <c r="EN3" s="112" t="s">
        <v>342</v>
      </c>
      <c r="EO3" s="112" t="s">
        <v>343</v>
      </c>
      <c r="EP3" s="112" t="s">
        <v>344</v>
      </c>
      <c r="EQ3" s="112" t="s">
        <v>345</v>
      </c>
      <c r="ER3" s="112" t="s">
        <v>346</v>
      </c>
    </row>
    <row r="4" spans="1:148" x14ac:dyDescent="0.2">
      <c r="A4" s="2" t="s">
        <v>122</v>
      </c>
      <c r="B4" s="113">
        <v>2.7517783601647361E-2</v>
      </c>
      <c r="C4" s="113">
        <v>2.6114530871106156E-2</v>
      </c>
      <c r="D4" s="113">
        <v>2.5636262307263458E-2</v>
      </c>
      <c r="E4" s="113">
        <v>3.143308844043502E-2</v>
      </c>
      <c r="F4" s="113">
        <v>3.1493145609484907E-2</v>
      </c>
      <c r="G4" s="113">
        <v>3.7153710738441648E-2</v>
      </c>
      <c r="H4" s="113">
        <v>3.9534454092000626E-2</v>
      </c>
      <c r="I4" s="113">
        <v>4.2464996315401793E-2</v>
      </c>
      <c r="J4" s="113">
        <v>4.6098638203901476E-2</v>
      </c>
      <c r="K4" s="113">
        <v>5.1898037777370121E-2</v>
      </c>
      <c r="L4" s="113">
        <v>5.4473996892422827E-2</v>
      </c>
      <c r="M4" s="113">
        <v>5.920511649154836E-2</v>
      </c>
      <c r="N4" s="113">
        <v>6.3126252505009584E-2</v>
      </c>
      <c r="O4" s="113">
        <v>6.8532994001090586E-2</v>
      </c>
      <c r="P4" s="113">
        <v>6.5839521825756142E-2</v>
      </c>
      <c r="Q4" s="113">
        <v>6.888468127310432E-2</v>
      </c>
      <c r="R4" s="113">
        <v>6.6900143678160884E-2</v>
      </c>
      <c r="S4" s="113">
        <v>6.7089512238699411E-2</v>
      </c>
      <c r="T4" s="113">
        <v>6.913097565310089E-2</v>
      </c>
      <c r="U4" s="113">
        <v>6.4946540602633274E-2</v>
      </c>
      <c r="V4" s="113">
        <v>6.7903949335913261E-2</v>
      </c>
      <c r="W4" s="113">
        <v>5.8838912133891474E-2</v>
      </c>
      <c r="X4" s="113">
        <v>4.7499349917656142E-2</v>
      </c>
      <c r="Y4" s="113">
        <v>3.0794444923661013E-2</v>
      </c>
      <c r="Z4" s="113">
        <v>1.0110530374432436E-2</v>
      </c>
      <c r="AA4" s="113">
        <v>-9.9523647499148993E-3</v>
      </c>
      <c r="AB4" s="113">
        <v>-1.8778145976718341E-2</v>
      </c>
      <c r="AC4" s="113">
        <v>-3.7705609447490462E-2</v>
      </c>
      <c r="AD4" s="113">
        <v>-4.9238279606093727E-2</v>
      </c>
      <c r="AE4" s="113">
        <v>-6.3624947676852228E-2</v>
      </c>
      <c r="AF4" s="113">
        <v>-7.937167553191482E-2</v>
      </c>
      <c r="AG4" s="113">
        <v>-8.6956521739130599E-2</v>
      </c>
      <c r="AH4" s="113">
        <v>-0.10015649452269149</v>
      </c>
      <c r="AI4" s="113">
        <v>-0.10290606734173047</v>
      </c>
      <c r="AJ4" s="113">
        <v>-9.4000827472072723E-2</v>
      </c>
      <c r="AK4" s="113">
        <v>-7.1213389121338677E-2</v>
      </c>
      <c r="AL4" s="113">
        <v>-4.7926032742386826E-2</v>
      </c>
      <c r="AM4" s="113">
        <v>-2.4572557779877879E-2</v>
      </c>
      <c r="AN4" s="113">
        <v>-2.5978524419812965E-3</v>
      </c>
      <c r="AO4" s="113">
        <v>2.2002103786815885E-2</v>
      </c>
      <c r="AP4" s="113">
        <v>4.3643767705382475E-2</v>
      </c>
      <c r="AQ4" s="113">
        <v>6.320965578900295E-2</v>
      </c>
      <c r="AR4" s="113">
        <v>8.1881375823779079E-2</v>
      </c>
      <c r="AS4" s="113">
        <v>9.6782988004361803E-2</v>
      </c>
      <c r="AT4" s="113">
        <v>0.11057208237986216</v>
      </c>
      <c r="AU4" s="113">
        <v>0.11535284940809376</v>
      </c>
      <c r="AV4" s="113">
        <v>0.11498767010685906</v>
      </c>
      <c r="AW4" s="113">
        <v>0.10217136678980077</v>
      </c>
      <c r="AX4" s="113">
        <v>9.1678545972915026E-2</v>
      </c>
      <c r="AY4" s="113">
        <v>8.4911477142605385E-2</v>
      </c>
      <c r="AZ4" s="113">
        <v>6.8761937836430143E-2</v>
      </c>
      <c r="BA4" s="113">
        <v>5.4292820996655333E-2</v>
      </c>
      <c r="BB4" s="113">
        <v>4.5041988294172608E-2</v>
      </c>
      <c r="BC4" s="113">
        <v>3.6242852337705855E-2</v>
      </c>
      <c r="BD4" s="113">
        <v>2.7620160213618128E-2</v>
      </c>
      <c r="BE4" s="113">
        <v>2.261993537161322E-2</v>
      </c>
      <c r="BF4" s="113">
        <v>1.6401549493118228E-2</v>
      </c>
      <c r="BG4" s="113">
        <v>1.3493500082277565E-2</v>
      </c>
      <c r="BH4" s="113">
        <v>6.8807339449541427E-3</v>
      </c>
      <c r="BI4" s="113">
        <v>4.0873048311944604E-3</v>
      </c>
      <c r="BJ4" s="113">
        <v>-1.2241899942870837E-3</v>
      </c>
      <c r="BK4" s="113">
        <v>-1.0960461151254486E-2</v>
      </c>
      <c r="BL4" s="113">
        <v>-1.4216084484159452E-2</v>
      </c>
      <c r="BM4" s="113">
        <v>-1.6596160104132895E-2</v>
      </c>
      <c r="BN4" s="113">
        <v>-2.2564935064935066E-2</v>
      </c>
      <c r="BO4" s="113">
        <v>-2.6454597094863197E-2</v>
      </c>
      <c r="BP4" s="113">
        <v>-2.7121396670726883E-2</v>
      </c>
      <c r="BQ4" s="113">
        <v>-2.8682547399124791E-2</v>
      </c>
      <c r="BR4" s="113">
        <v>-2.9030165423288845E-2</v>
      </c>
      <c r="BS4" s="113">
        <v>-2.3461600909238545E-2</v>
      </c>
      <c r="BT4" s="113">
        <v>-2.0907907582167207E-2</v>
      </c>
      <c r="BU4" s="113">
        <v>-2.3039973947732606E-2</v>
      </c>
      <c r="BV4" s="113">
        <v>-1.4708285667592746E-2</v>
      </c>
      <c r="BW4" s="113">
        <v>-1.1574454112625143E-2</v>
      </c>
      <c r="BX4" s="113">
        <v>-9.3943139678616117E-3</v>
      </c>
      <c r="BY4" s="113">
        <v>1.9027134348112984E-3</v>
      </c>
      <c r="BZ4" s="113">
        <v>7.806012290317188E-3</v>
      </c>
      <c r="CA4" s="113">
        <v>1.4420271734600476E-2</v>
      </c>
      <c r="CB4" s="113">
        <v>1.8696269092730144E-2</v>
      </c>
      <c r="CC4" s="113">
        <v>1.8518518518518601E-2</v>
      </c>
      <c r="CD4" s="113">
        <v>2.2966427259061062E-2</v>
      </c>
      <c r="CE4" s="113">
        <v>1.8954194031091554E-2</v>
      </c>
      <c r="CF4" s="113">
        <v>1.9526381387619196E-2</v>
      </c>
      <c r="CG4" s="113">
        <v>2.0749999999999824E-2</v>
      </c>
      <c r="CH4" s="113">
        <v>1.4264388787526672E-2</v>
      </c>
      <c r="CI4" s="113">
        <v>1.9184453118511691E-2</v>
      </c>
      <c r="CJ4" s="113">
        <v>2.0547375426337222E-2</v>
      </c>
      <c r="CK4" s="113">
        <v>8.1743869209809361E-3</v>
      </c>
      <c r="CL4" s="113">
        <v>3.3783783783782884E-3</v>
      </c>
      <c r="CM4" s="113">
        <v>-5.012325390304051E-3</v>
      </c>
      <c r="CN4" s="113">
        <v>-1.0815239655878495E-2</v>
      </c>
      <c r="CO4" s="113">
        <v>-1.5888615888616009E-2</v>
      </c>
      <c r="CP4" s="113">
        <v>-2.0409829373826405E-2</v>
      </c>
      <c r="CQ4" s="113">
        <v>-2.3741535449131268E-2</v>
      </c>
      <c r="CR4" s="113">
        <v>-2.9910350448247636E-2</v>
      </c>
      <c r="CS4" s="113">
        <v>-3.0206547473263123E-2</v>
      </c>
      <c r="CT4" s="113">
        <v>-3.2379394930498573E-2</v>
      </c>
      <c r="CU4" s="113">
        <v>-4.2698826597131645E-2</v>
      </c>
      <c r="CV4" s="113">
        <v>-4.4832083469188211E-2</v>
      </c>
      <c r="CW4" s="113">
        <v>-4.6191646191646174E-2</v>
      </c>
      <c r="CX4" s="113">
        <v>-5.0669294571733747E-2</v>
      </c>
      <c r="CY4" s="113">
        <v>-4.7320175076389637E-2</v>
      </c>
      <c r="CZ4" s="113">
        <v>-5.1851238300339886E-2</v>
      </c>
      <c r="DA4" s="113">
        <v>-5.4593874833555156E-2</v>
      </c>
      <c r="DB4" s="113">
        <v>-6.2671889324110497E-2</v>
      </c>
      <c r="DC4" s="113">
        <v>-7.0198896874477668E-2</v>
      </c>
      <c r="DD4" s="113">
        <v>-7.5527178022347208E-2</v>
      </c>
      <c r="DE4" s="113">
        <v>-8.2498526812021078E-2</v>
      </c>
      <c r="DF4" s="113">
        <v>-8.8980902484366853E-2</v>
      </c>
      <c r="DG4" s="113">
        <v>-8.9036431733060861E-2</v>
      </c>
      <c r="DH4" s="113">
        <v>-9.5750128008192492E-2</v>
      </c>
      <c r="DI4" s="113">
        <v>-9.5139962218787399E-2</v>
      </c>
      <c r="DJ4" s="113">
        <v>-9.4290657439446313E-2</v>
      </c>
      <c r="DK4" s="113">
        <v>-9.6567267683772662E-2</v>
      </c>
      <c r="DL4" s="113">
        <v>-9.4697300602777812E-2</v>
      </c>
      <c r="DM4" s="113">
        <v>-9.181338028169006E-2</v>
      </c>
      <c r="DN4" s="113">
        <v>-8.5889570552147076E-2</v>
      </c>
      <c r="DO4" s="113">
        <v>-8.2239798669782149E-2</v>
      </c>
      <c r="DP4" s="113">
        <v>-7.3064340239912595E-2</v>
      </c>
      <c r="DQ4" s="113">
        <v>-6.4134324249931041E-2</v>
      </c>
      <c r="DR4" s="113">
        <v>-5.2407012336518011E-2</v>
      </c>
      <c r="DS4" s="113">
        <v>-4.5318632031396078E-2</v>
      </c>
      <c r="DT4" s="113">
        <v>-3.4163835409588339E-2</v>
      </c>
      <c r="DU4" s="113">
        <v>-3.2359081419624403E-2</v>
      </c>
      <c r="DV4" s="113">
        <v>-2.2445081184336191E-2</v>
      </c>
      <c r="DW4" s="113">
        <v>-1.7271157167529916E-2</v>
      </c>
      <c r="DX4" s="113">
        <v>-9.2637267200619267E-3</v>
      </c>
      <c r="DY4" s="113">
        <v>-1.2600562178929353E-3</v>
      </c>
      <c r="DZ4" s="113">
        <v>4.4742729306486151E-3</v>
      </c>
      <c r="EA4" s="113">
        <v>1.6159044168053693E-2</v>
      </c>
      <c r="EB4" s="113">
        <v>2.1274509803921537E-2</v>
      </c>
      <c r="EC4" s="113">
        <v>2.4999999999999911E-2</v>
      </c>
      <c r="ED4" s="113">
        <v>2.7701644479248166E-2</v>
      </c>
      <c r="EE4" s="113">
        <v>2.8971322305960667E-2</v>
      </c>
      <c r="EF4" s="113">
        <v>2.8141489153800769E-2</v>
      </c>
      <c r="EG4" s="113">
        <v>3.903108757477658E-2</v>
      </c>
      <c r="EH4" s="113">
        <v>2.9702002931118576E-2</v>
      </c>
      <c r="EI4" s="113">
        <v>3.1732083577425962E-2</v>
      </c>
      <c r="EJ4" s="113">
        <v>3.3018408493230789E-2</v>
      </c>
      <c r="EK4" s="113">
        <v>3.0861801242236142E-2</v>
      </c>
      <c r="EL4" s="113">
        <v>2.653239082018044E-2</v>
      </c>
      <c r="EM4" s="113">
        <v>2.2455666923670403E-2</v>
      </c>
      <c r="EN4" s="113">
        <v>1.7471440913890524E-2</v>
      </c>
      <c r="EO4" s="113">
        <v>1.099952175992347E-2</v>
      </c>
      <c r="EP4" s="113">
        <v>4.9528526526334549E-3</v>
      </c>
      <c r="EQ4" s="113">
        <v>5.1364976695520426E-3</v>
      </c>
      <c r="ER4" s="113">
        <v>-7.603117278082161E-4</v>
      </c>
    </row>
    <row r="5" spans="1:148" ht="15" thickBot="1" x14ac:dyDescent="0.25">
      <c r="A5" s="48" t="s">
        <v>123</v>
      </c>
      <c r="B5" s="114">
        <v>6.9200930954228079E-2</v>
      </c>
      <c r="C5" s="114">
        <v>7.5054162797895563E-2</v>
      </c>
      <c r="D5" s="114">
        <v>8.2523523060311632E-2</v>
      </c>
      <c r="E5" s="114">
        <v>9.2196398337694108E-2</v>
      </c>
      <c r="F5" s="114">
        <v>9.6591777472107898E-2</v>
      </c>
      <c r="G5" s="114">
        <v>0.10897435897435925</v>
      </c>
      <c r="H5" s="114">
        <v>0.11478894624962055</v>
      </c>
      <c r="I5" s="114">
        <v>0.12098355709760145</v>
      </c>
      <c r="J5" s="114">
        <v>0.12226878180185574</v>
      </c>
      <c r="K5" s="114">
        <v>0.1271513353115723</v>
      </c>
      <c r="L5" s="114">
        <v>0.13066509711595065</v>
      </c>
      <c r="M5" s="114">
        <v>0.13558578323826231</v>
      </c>
      <c r="N5" s="114">
        <v>0.138731679001596</v>
      </c>
      <c r="O5" s="114">
        <v>0.1435151864114006</v>
      </c>
      <c r="P5" s="114">
        <v>0.1426332288401253</v>
      </c>
      <c r="Q5" s="114">
        <v>0.14332018038331462</v>
      </c>
      <c r="R5" s="114">
        <v>0.14132404181184666</v>
      </c>
      <c r="S5" s="114">
        <v>0.13900357830993681</v>
      </c>
      <c r="T5" s="114">
        <v>0.1412421683464995</v>
      </c>
      <c r="U5" s="114">
        <v>0.13389853317184763</v>
      </c>
      <c r="V5" s="114">
        <v>0.13708494465928789</v>
      </c>
      <c r="W5" s="114">
        <v>0.12557588521784924</v>
      </c>
      <c r="X5" s="114">
        <v>0.10905778240499742</v>
      </c>
      <c r="Y5" s="114">
        <v>9.8918083462133044E-2</v>
      </c>
      <c r="Z5" s="114">
        <v>8.9715814961131679E-2</v>
      </c>
      <c r="AA5" s="114">
        <v>7.7542799597180245E-2</v>
      </c>
      <c r="AB5" s="114">
        <v>7.2827035789998718E-2</v>
      </c>
      <c r="AC5" s="114">
        <v>5.9780599038580018E-2</v>
      </c>
      <c r="AD5" s="114">
        <v>5.2387348882647178E-2</v>
      </c>
      <c r="AE5" s="114">
        <v>5.0265828902851473E-2</v>
      </c>
      <c r="AF5" s="114">
        <v>3.8190714882444299E-2</v>
      </c>
      <c r="AG5" s="114">
        <v>3.7265606456207134E-2</v>
      </c>
      <c r="AH5" s="114">
        <v>3.3071420194675794E-2</v>
      </c>
      <c r="AI5" s="114">
        <v>3.9644486025026238E-2</v>
      </c>
      <c r="AJ5" s="114">
        <v>5.5855432996949173E-2</v>
      </c>
      <c r="AK5" s="114">
        <v>6.8213783403656914E-2</v>
      </c>
      <c r="AL5" s="114">
        <v>7.4026429657349846E-2</v>
      </c>
      <c r="AM5" s="114">
        <v>8.3060747663551204E-2</v>
      </c>
      <c r="AN5" s="114">
        <v>9.6826688364523683E-2</v>
      </c>
      <c r="AO5" s="114">
        <v>0.10711793440334949</v>
      </c>
      <c r="AP5" s="114">
        <v>0.11278718960315581</v>
      </c>
      <c r="AQ5" s="114">
        <v>0.10618959963184516</v>
      </c>
      <c r="AR5" s="114">
        <v>0.11599034371766859</v>
      </c>
      <c r="AS5" s="114">
        <v>0.12299771167048057</v>
      </c>
      <c r="AT5" s="114">
        <v>0.11965035758882947</v>
      </c>
      <c r="AU5" s="114">
        <v>0.11934758155230618</v>
      </c>
      <c r="AV5" s="114">
        <v>0.12058235163369635</v>
      </c>
      <c r="AW5" s="114">
        <v>0.12211981566820285</v>
      </c>
      <c r="AX5" s="114">
        <v>0.12293118466899</v>
      </c>
      <c r="AY5" s="114">
        <v>0.12371912415057729</v>
      </c>
      <c r="AZ5" s="114">
        <v>0.1014200932598559</v>
      </c>
      <c r="BA5" s="114">
        <v>0.10158630108204658</v>
      </c>
      <c r="BB5" s="114">
        <v>0.10437956204379595</v>
      </c>
      <c r="BC5" s="114">
        <v>0.10930837233489354</v>
      </c>
      <c r="BD5" s="114">
        <v>0.10496497733827748</v>
      </c>
      <c r="BE5" s="114">
        <v>9.7707590422821955E-2</v>
      </c>
      <c r="BF5" s="114">
        <v>9.6420967251343415E-2</v>
      </c>
      <c r="BG5" s="114">
        <v>8.8031353632800569E-2</v>
      </c>
      <c r="BH5" s="114">
        <v>7.6564514529406047E-2</v>
      </c>
      <c r="BI5" s="114">
        <v>6.6001760046934477E-2</v>
      </c>
      <c r="BJ5" s="114">
        <v>6.3802967128866461E-2</v>
      </c>
      <c r="BK5" s="114">
        <v>5.5576886158571703E-2</v>
      </c>
      <c r="BL5" s="114">
        <v>6.6871933031848574E-2</v>
      </c>
      <c r="BM5" s="114">
        <v>5.9794011062368924E-2</v>
      </c>
      <c r="BN5" s="114">
        <v>5.3630440940421131E-2</v>
      </c>
      <c r="BO5" s="114">
        <v>5.6534783423964008E-2</v>
      </c>
      <c r="BP5" s="114">
        <v>5.9103197538920682E-2</v>
      </c>
      <c r="BQ5" s="114">
        <v>6.7848524224986217E-2</v>
      </c>
      <c r="BR5" s="114">
        <v>6.5563158868133797E-2</v>
      </c>
      <c r="BS5" s="114">
        <v>7.6383116283365471E-2</v>
      </c>
      <c r="BT5" s="114">
        <v>7.9778903730999273E-2</v>
      </c>
      <c r="BU5" s="114">
        <v>8.0443955237570863E-2</v>
      </c>
      <c r="BV5" s="114">
        <v>7.9391122049038199E-2</v>
      </c>
      <c r="BW5" s="114">
        <v>7.7748476857324667E-2</v>
      </c>
      <c r="BX5" s="114">
        <v>7.1699134199134429E-2</v>
      </c>
      <c r="BY5" s="114">
        <v>7.6576981913074826E-2</v>
      </c>
      <c r="BZ5" s="114">
        <v>7.5902858679093299E-2</v>
      </c>
      <c r="CA5" s="114">
        <v>6.3625876297808137E-2</v>
      </c>
      <c r="CB5" s="114">
        <v>5.8269518528298647E-2</v>
      </c>
      <c r="CC5" s="114">
        <v>4.4241634072142544E-2</v>
      </c>
      <c r="CD5" s="114">
        <v>4.8772021175041314E-2</v>
      </c>
      <c r="CE5" s="114">
        <v>3.8956581431268456E-2</v>
      </c>
      <c r="CF5" s="114">
        <v>3.8136677757870441E-2</v>
      </c>
      <c r="CG5" s="114">
        <v>3.5911367688258977E-2</v>
      </c>
      <c r="CH5" s="114">
        <v>3.4284749197770692E-2</v>
      </c>
      <c r="CI5" s="114">
        <v>3.9318258521768623E-2</v>
      </c>
      <c r="CJ5" s="114">
        <v>3.1894302785491657E-2</v>
      </c>
      <c r="CK5" s="114">
        <v>2.49080575058509E-2</v>
      </c>
      <c r="CL5" s="114">
        <v>2.1905713809761806E-2</v>
      </c>
      <c r="CM5" s="114">
        <v>1.8771900550642817E-2</v>
      </c>
      <c r="CN5" s="114">
        <v>1.1394826582383999E-2</v>
      </c>
      <c r="CO5" s="114">
        <v>6.2427168303644809E-3</v>
      </c>
      <c r="CP5" s="114">
        <v>-6.6197765825404264E-4</v>
      </c>
      <c r="CQ5" s="114">
        <v>-4.6250412950117337E-3</v>
      </c>
      <c r="CR5" s="114">
        <v>-1.1587771203155905E-2</v>
      </c>
      <c r="CS5" s="114">
        <v>-1.6554663169972117E-2</v>
      </c>
      <c r="CT5" s="114">
        <v>-2.4330502939255538E-2</v>
      </c>
      <c r="CU5" s="114">
        <v>-3.7668452670888475E-2</v>
      </c>
      <c r="CV5" s="114">
        <v>-3.3844397325069275E-2</v>
      </c>
      <c r="CW5" s="114">
        <v>-4.0368618496167019E-2</v>
      </c>
      <c r="CX5" s="114">
        <v>-4.9474284782786038E-2</v>
      </c>
      <c r="CY5" s="114">
        <v>-4.7661944148718605E-2</v>
      </c>
      <c r="CZ5" s="114">
        <v>-4.925986842105301E-2</v>
      </c>
      <c r="DA5" s="114">
        <v>-5.1534452808338238E-2</v>
      </c>
      <c r="DB5" s="114">
        <v>-5.9865860727001841E-2</v>
      </c>
      <c r="DC5" s="114">
        <v>-6.8038499834052413E-2</v>
      </c>
      <c r="DD5" s="114">
        <v>-7.7492308971480739E-2</v>
      </c>
      <c r="DE5" s="114">
        <v>-8.6416666666666697E-2</v>
      </c>
      <c r="DF5" s="114">
        <v>-9.4058577405857768E-2</v>
      </c>
      <c r="DG5" s="114">
        <v>-9.0602328327990422E-2</v>
      </c>
      <c r="DH5" s="114">
        <v>-9.6395711994597622E-2</v>
      </c>
      <c r="DI5" s="114">
        <v>-9.7221041896830229E-2</v>
      </c>
      <c r="DJ5" s="114">
        <v>-9.7067398387926662E-2</v>
      </c>
      <c r="DK5" s="114">
        <v>-0.10052455069223498</v>
      </c>
      <c r="DL5" s="114">
        <v>-0.10362425395727004</v>
      </c>
      <c r="DM5" s="114">
        <v>-0.10212803069945919</v>
      </c>
      <c r="DN5" s="114">
        <v>-9.9700546063061335E-2</v>
      </c>
      <c r="DO5" s="114">
        <v>-9.8023504273504369E-2</v>
      </c>
      <c r="DP5" s="114">
        <v>-9.1122127084272142E-2</v>
      </c>
      <c r="DQ5" s="114">
        <v>-8.6837544467755268E-2</v>
      </c>
      <c r="DR5" s="114">
        <v>-7.5281729170515344E-2</v>
      </c>
      <c r="DS5" s="114">
        <v>-7.4860853432281993E-2</v>
      </c>
      <c r="DT5" s="114">
        <v>-6.9873890705278052E-2</v>
      </c>
      <c r="DU5" s="114">
        <v>-6.3164831027016755E-2</v>
      </c>
      <c r="DV5" s="114">
        <v>-5.1092117758784417E-2</v>
      </c>
      <c r="DW5" s="114">
        <v>-4.1395793499044098E-2</v>
      </c>
      <c r="DX5" s="114">
        <v>-2.7984174466853085E-2</v>
      </c>
      <c r="DY5" s="114">
        <v>-1.5444390480815917E-2</v>
      </c>
      <c r="DZ5" s="114">
        <v>-1.3695949911953775E-3</v>
      </c>
      <c r="EA5" s="114">
        <v>1.3720264534596849E-2</v>
      </c>
      <c r="EB5" s="114">
        <v>2.5783419278064157E-2</v>
      </c>
      <c r="EC5" s="114">
        <v>4.01558285885526E-2</v>
      </c>
      <c r="ED5" s="114">
        <v>4.545000499450591E-2</v>
      </c>
      <c r="EE5" s="114">
        <v>5.3444299608944146E-2</v>
      </c>
      <c r="EF5" s="114">
        <v>6.2669478758662134E-2</v>
      </c>
      <c r="EG5" s="114">
        <v>7.0136655948552784E-2</v>
      </c>
      <c r="EH5" s="114">
        <v>6.7654123298638735E-2</v>
      </c>
      <c r="EI5" s="114">
        <v>6.7019048568863981E-2</v>
      </c>
      <c r="EJ5" s="114">
        <v>6.4628214037525833E-2</v>
      </c>
      <c r="EK5" s="114">
        <v>6.4029202841357602E-2</v>
      </c>
      <c r="EL5" s="114">
        <v>5.8385579937304088E-2</v>
      </c>
      <c r="EM5" s="114">
        <v>5.7254138266796595E-2</v>
      </c>
      <c r="EN5" s="114">
        <v>5.4911059551431052E-2</v>
      </c>
      <c r="EO5" s="114">
        <v>4.9649476615768906E-2</v>
      </c>
      <c r="EP5" s="114">
        <v>4.7296006115039591E-2</v>
      </c>
      <c r="EQ5" s="114">
        <v>4.9114791547687275E-2</v>
      </c>
      <c r="ER5" s="114">
        <v>3.8654191475285815E-2</v>
      </c>
    </row>
    <row r="6" spans="1:148" x14ac:dyDescent="0.2">
      <c r="A6" s="43" t="s">
        <v>124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53"/>
  <sheetViews>
    <sheetView workbookViewId="0">
      <selection sqref="A1:B1"/>
    </sheetView>
  </sheetViews>
  <sheetFormatPr defaultRowHeight="14.25" x14ac:dyDescent="0.2"/>
  <cols>
    <col min="1" max="1" width="9.85546875" style="414" customWidth="1"/>
    <col min="2" max="2" width="15.28515625" style="414" customWidth="1"/>
    <col min="3" max="3" width="15.7109375" style="414" customWidth="1"/>
    <col min="4" max="4" width="14.7109375" style="414" customWidth="1"/>
    <col min="5" max="16384" width="9.140625" style="414"/>
  </cols>
  <sheetData>
    <row r="1" spans="1:4" x14ac:dyDescent="0.2">
      <c r="A1" s="568" t="s">
        <v>0</v>
      </c>
      <c r="B1" s="568"/>
    </row>
    <row r="2" spans="1:4" x14ac:dyDescent="0.2">
      <c r="A2" s="415"/>
      <c r="B2" s="415"/>
      <c r="C2" s="415"/>
      <c r="D2" s="415"/>
    </row>
    <row r="3" spans="1:4" ht="28.5" customHeight="1" x14ac:dyDescent="0.2">
      <c r="A3" s="587" t="s">
        <v>715</v>
      </c>
      <c r="B3" s="542" t="s">
        <v>699</v>
      </c>
      <c r="C3" s="542" t="s">
        <v>700</v>
      </c>
      <c r="D3" s="542" t="s">
        <v>701</v>
      </c>
    </row>
    <row r="4" spans="1:4" ht="34.5" customHeight="1" thickBot="1" x14ac:dyDescent="0.25">
      <c r="A4" s="588"/>
      <c r="B4" s="541" t="s">
        <v>772</v>
      </c>
      <c r="C4" s="541" t="s">
        <v>772</v>
      </c>
      <c r="D4" s="541" t="s">
        <v>772</v>
      </c>
    </row>
    <row r="5" spans="1:4" ht="16.5" customHeight="1" x14ac:dyDescent="0.2">
      <c r="A5" s="342">
        <v>2006</v>
      </c>
      <c r="B5" s="536">
        <v>0.55475108949717644</v>
      </c>
      <c r="C5" s="340">
        <v>0.55475106141023223</v>
      </c>
      <c r="D5" s="536">
        <v>0.55475106141023223</v>
      </c>
    </row>
    <row r="6" spans="1:4" x14ac:dyDescent="0.2">
      <c r="A6" s="341">
        <v>2007</v>
      </c>
      <c r="B6" s="537">
        <v>0.56717009848164557</v>
      </c>
      <c r="C6" s="339">
        <v>0.56717011145023766</v>
      </c>
      <c r="D6" s="537">
        <v>0.56717011145023766</v>
      </c>
    </row>
    <row r="7" spans="1:4" x14ac:dyDescent="0.2">
      <c r="A7" s="342">
        <v>2008</v>
      </c>
      <c r="B7" s="536">
        <v>0.55980644584315875</v>
      </c>
      <c r="C7" s="340">
        <v>0.55980644584315875</v>
      </c>
      <c r="D7" s="536">
        <v>0.55980644584315875</v>
      </c>
    </row>
    <row r="8" spans="1:4" x14ac:dyDescent="0.2">
      <c r="A8" s="341">
        <v>2009</v>
      </c>
      <c r="B8" s="537">
        <v>0.59207932273414121</v>
      </c>
      <c r="C8" s="339">
        <v>0.5920793227341411</v>
      </c>
      <c r="D8" s="537">
        <v>0.5920793227341411</v>
      </c>
    </row>
    <row r="9" spans="1:4" x14ac:dyDescent="0.2">
      <c r="A9" s="342">
        <v>2010</v>
      </c>
      <c r="B9" s="536">
        <v>0.51765333582334949</v>
      </c>
      <c r="C9" s="340">
        <v>0.52385523312107185</v>
      </c>
      <c r="D9" s="536">
        <v>0.52385523312107185</v>
      </c>
    </row>
    <row r="10" spans="1:4" x14ac:dyDescent="0.2">
      <c r="A10" s="341">
        <v>2011</v>
      </c>
      <c r="B10" s="537">
        <v>0.51266176378645578</v>
      </c>
      <c r="C10" s="339">
        <v>0.51851877854137707</v>
      </c>
      <c r="D10" s="537">
        <v>0.51851877854137707</v>
      </c>
    </row>
    <row r="11" spans="1:4" x14ac:dyDescent="0.2">
      <c r="A11" s="342">
        <v>2012</v>
      </c>
      <c r="B11" s="536">
        <v>0.53667189110830182</v>
      </c>
      <c r="C11" s="340">
        <v>0.5396105159600002</v>
      </c>
      <c r="D11" s="536">
        <v>0.5396105159600002</v>
      </c>
    </row>
    <row r="12" spans="1:4" x14ac:dyDescent="0.2">
      <c r="A12" s="341">
        <v>2013</v>
      </c>
      <c r="B12" s="537">
        <v>0.51541505601347026</v>
      </c>
      <c r="C12" s="339">
        <v>0.52618380925118147</v>
      </c>
      <c r="D12" s="537">
        <v>0.52618380925118147</v>
      </c>
    </row>
    <row r="13" spans="1:4" x14ac:dyDescent="0.2">
      <c r="A13" s="342">
        <v>2014</v>
      </c>
      <c r="B13" s="536">
        <v>0.56280930979222366</v>
      </c>
      <c r="C13" s="340">
        <v>0.57165944511937206</v>
      </c>
      <c r="D13" s="536">
        <v>0.57165944511937206</v>
      </c>
    </row>
    <row r="14" spans="1:4" ht="12.75" customHeight="1" x14ac:dyDescent="0.2">
      <c r="A14" s="341">
        <v>2015</v>
      </c>
      <c r="B14" s="537">
        <v>0.65504712939279719</v>
      </c>
      <c r="C14" s="339">
        <v>0.66500878894437843</v>
      </c>
      <c r="D14" s="537">
        <v>0.66500878894437843</v>
      </c>
    </row>
    <row r="15" spans="1:4" ht="14.25" customHeight="1" x14ac:dyDescent="0.2">
      <c r="A15" s="342">
        <v>2016</v>
      </c>
      <c r="B15" s="536">
        <v>0.69863462180864788</v>
      </c>
      <c r="C15" s="340">
        <v>0.69775089206180241</v>
      </c>
      <c r="D15" s="536">
        <v>0.69775089206180241</v>
      </c>
    </row>
    <row r="16" spans="1:4" x14ac:dyDescent="0.2">
      <c r="A16" s="343">
        <v>2017</v>
      </c>
      <c r="B16" s="538">
        <v>0.74073773444549451</v>
      </c>
      <c r="C16" s="344">
        <v>0.74502523108882268</v>
      </c>
      <c r="D16" s="538">
        <v>0.74502523108882268</v>
      </c>
    </row>
    <row r="17" spans="1:4" x14ac:dyDescent="0.2">
      <c r="A17" s="345">
        <v>2018</v>
      </c>
      <c r="B17" s="539">
        <v>0.77215905154190589</v>
      </c>
      <c r="C17" s="346">
        <v>0.77215905154190589</v>
      </c>
      <c r="D17" s="539">
        <v>0.77215905154190589</v>
      </c>
    </row>
    <row r="18" spans="1:4" x14ac:dyDescent="0.2">
      <c r="A18" s="343">
        <v>2019</v>
      </c>
      <c r="B18" s="538">
        <v>0.79608726854031298</v>
      </c>
      <c r="C18" s="344">
        <v>0.78840647915639295</v>
      </c>
      <c r="D18" s="538">
        <v>0.8023425388576404</v>
      </c>
    </row>
    <row r="19" spans="1:4" x14ac:dyDescent="0.2">
      <c r="A19" s="345">
        <v>2020</v>
      </c>
      <c r="B19" s="539">
        <v>0.80960990252466492</v>
      </c>
      <c r="C19" s="346">
        <v>0.7937824770430868</v>
      </c>
      <c r="D19" s="539">
        <v>0.8258709138766378</v>
      </c>
    </row>
    <row r="20" spans="1:4" x14ac:dyDescent="0.2">
      <c r="A20" s="343">
        <v>2021</v>
      </c>
      <c r="B20" s="538">
        <v>0.82098282450774107</v>
      </c>
      <c r="C20" s="344">
        <v>0.7965810366048055</v>
      </c>
      <c r="D20" s="538">
        <v>0.86132163943612861</v>
      </c>
    </row>
    <row r="21" spans="1:4" x14ac:dyDescent="0.2">
      <c r="A21" s="345">
        <v>2022</v>
      </c>
      <c r="B21" s="539">
        <v>0.83493023640531461</v>
      </c>
      <c r="C21" s="346">
        <v>0.79587191433378346</v>
      </c>
      <c r="D21" s="539">
        <v>0.89680571898180117</v>
      </c>
    </row>
    <row r="22" spans="1:4" x14ac:dyDescent="0.2">
      <c r="A22" s="343">
        <v>2023</v>
      </c>
      <c r="B22" s="538">
        <v>0.84613347942269945</v>
      </c>
      <c r="C22" s="344">
        <v>0.79034314283334672</v>
      </c>
      <c r="D22" s="538">
        <v>0.92917711423270255</v>
      </c>
    </row>
    <row r="23" spans="1:4" x14ac:dyDescent="0.2">
      <c r="A23" s="345">
        <v>2024</v>
      </c>
      <c r="B23" s="539">
        <v>0.853325082142254</v>
      </c>
      <c r="C23" s="346">
        <v>0.77171006626016792</v>
      </c>
      <c r="D23" s="539">
        <v>0.95605472119890755</v>
      </c>
    </row>
    <row r="24" spans="1:4" x14ac:dyDescent="0.2">
      <c r="A24" s="343">
        <v>2025</v>
      </c>
      <c r="B24" s="538">
        <v>0.85492449455916031</v>
      </c>
      <c r="C24" s="344">
        <v>0.74691304570052919</v>
      </c>
      <c r="D24" s="538">
        <v>0.98062465223109896</v>
      </c>
    </row>
    <row r="25" spans="1:4" ht="12.75" customHeight="1" x14ac:dyDescent="0.2">
      <c r="A25" s="345">
        <v>2026</v>
      </c>
      <c r="B25" s="539">
        <v>0.85190166610050444</v>
      </c>
      <c r="C25" s="346">
        <v>0.71713099813311199</v>
      </c>
      <c r="D25" s="539">
        <v>1.0000028337470144</v>
      </c>
    </row>
    <row r="26" spans="1:4" ht="12" customHeight="1" x14ac:dyDescent="0.2">
      <c r="A26" s="343">
        <v>2027</v>
      </c>
      <c r="B26" s="538">
        <v>0.84603052017887537</v>
      </c>
      <c r="C26" s="344">
        <v>0.68350796351763765</v>
      </c>
      <c r="D26" s="538">
        <v>1.0199658933670894</v>
      </c>
    </row>
    <row r="27" spans="1:4" x14ac:dyDescent="0.2">
      <c r="A27" s="345">
        <v>2028</v>
      </c>
      <c r="B27" s="539">
        <v>0.8430602431613764</v>
      </c>
      <c r="C27" s="346">
        <v>0.65293794942740979</v>
      </c>
      <c r="D27" s="539">
        <v>1.0424454042122078</v>
      </c>
    </row>
    <row r="28" spans="1:4" x14ac:dyDescent="0.2">
      <c r="A28" s="343">
        <v>2029</v>
      </c>
      <c r="B28" s="538">
        <v>0.83269294976050345</v>
      </c>
      <c r="C28" s="344">
        <v>0.61449247548751706</v>
      </c>
      <c r="D28" s="538">
        <v>1.0597708197932509</v>
      </c>
    </row>
    <row r="29" spans="1:4" ht="15" thickBot="1" x14ac:dyDescent="0.25">
      <c r="A29" s="416">
        <v>2030</v>
      </c>
      <c r="B29" s="540">
        <v>0.82569941517175527</v>
      </c>
      <c r="C29" s="417">
        <v>0.58025399795043853</v>
      </c>
      <c r="D29" s="540">
        <v>1.0810431846326993</v>
      </c>
    </row>
    <row r="30" spans="1:4" x14ac:dyDescent="0.2">
      <c r="A30" s="418" t="s">
        <v>682</v>
      </c>
    </row>
    <row r="53" ht="12.75" customHeight="1" x14ac:dyDescent="0.2"/>
  </sheetData>
  <mergeCells count="2">
    <mergeCell ref="A1:B1"/>
    <mergeCell ref="A3:A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U26"/>
  <sheetViews>
    <sheetView workbookViewId="0"/>
  </sheetViews>
  <sheetFormatPr defaultRowHeight="12" x14ac:dyDescent="0.2"/>
  <cols>
    <col min="1" max="1" width="51.5703125" style="79" bestFit="1" customWidth="1"/>
    <col min="2" max="5" width="8.5703125" style="79" customWidth="1"/>
    <col min="6" max="6" width="8.140625" style="79" customWidth="1"/>
    <col min="7" max="7" width="14" style="79" customWidth="1"/>
    <col min="8" max="9" width="8.140625" style="79" customWidth="1"/>
    <col min="10" max="10" width="14" style="79" customWidth="1"/>
    <col min="11" max="12" width="8.140625" style="79" customWidth="1"/>
    <col min="13" max="13" width="14" style="79" customWidth="1"/>
    <col min="14" max="16384" width="9.140625" style="79"/>
  </cols>
  <sheetData>
    <row r="1" spans="1:21" s="78" customFormat="1" ht="15" x14ac:dyDescent="0.25">
      <c r="A1" s="4" t="s">
        <v>0</v>
      </c>
    </row>
    <row r="2" spans="1:21" s="78" customFormat="1" ht="15" x14ac:dyDescent="0.25"/>
    <row r="3" spans="1:21" s="78" customFormat="1" ht="15" x14ac:dyDescent="0.25">
      <c r="A3" s="599" t="s">
        <v>58</v>
      </c>
      <c r="B3" s="599"/>
      <c r="C3" s="599"/>
      <c r="D3" s="599"/>
      <c r="E3" s="599"/>
      <c r="F3" s="599"/>
      <c r="G3" s="599"/>
      <c r="H3" s="599"/>
      <c r="I3" s="599"/>
      <c r="J3" s="599"/>
      <c r="K3" s="600"/>
      <c r="L3" s="600"/>
      <c r="M3" s="600"/>
    </row>
    <row r="4" spans="1:21" x14ac:dyDescent="0.2">
      <c r="A4" s="601"/>
      <c r="B4" s="602"/>
      <c r="C4" s="602"/>
      <c r="D4" s="603"/>
      <c r="E4" s="590" t="s">
        <v>142</v>
      </c>
      <c r="F4" s="591"/>
      <c r="G4" s="592"/>
      <c r="H4" s="593" t="s">
        <v>143</v>
      </c>
      <c r="I4" s="594"/>
      <c r="J4" s="595"/>
      <c r="K4" s="596" t="s">
        <v>144</v>
      </c>
      <c r="L4" s="597"/>
      <c r="M4" s="598"/>
    </row>
    <row r="5" spans="1:21" x14ac:dyDescent="0.2">
      <c r="A5" s="447" t="s">
        <v>145</v>
      </c>
      <c r="B5" s="448">
        <v>2016</v>
      </c>
      <c r="C5" s="448">
        <v>2017</v>
      </c>
      <c r="D5" s="448">
        <v>2018</v>
      </c>
      <c r="E5" s="448">
        <v>2019</v>
      </c>
      <c r="F5" s="448">
        <v>2020</v>
      </c>
      <c r="G5" s="448" t="s">
        <v>146</v>
      </c>
      <c r="H5" s="448">
        <v>2019</v>
      </c>
      <c r="I5" s="448">
        <v>2020</v>
      </c>
      <c r="J5" s="448" t="s">
        <v>146</v>
      </c>
      <c r="K5" s="448">
        <v>2019</v>
      </c>
      <c r="L5" s="448">
        <v>2020</v>
      </c>
      <c r="M5" s="448" t="s">
        <v>146</v>
      </c>
    </row>
    <row r="6" spans="1:21" x14ac:dyDescent="0.2">
      <c r="A6" s="449" t="s">
        <v>147</v>
      </c>
      <c r="B6" s="450">
        <v>-3.3054543131704639</v>
      </c>
      <c r="C6" s="451">
        <v>1.0638612600035069</v>
      </c>
      <c r="D6" s="452">
        <v>1.1175791817495062</v>
      </c>
      <c r="E6" s="453">
        <v>1.7672135931803279</v>
      </c>
      <c r="F6" s="454">
        <v>2.2431874088756798</v>
      </c>
      <c r="G6" s="455">
        <v>2.1724680797880369</v>
      </c>
      <c r="H6" s="456">
        <v>1.9349560661764853</v>
      </c>
      <c r="I6" s="456">
        <v>3.0146423564086477</v>
      </c>
      <c r="J6" s="456">
        <v>3.3053623229381435</v>
      </c>
      <c r="K6" s="457">
        <v>1.2842648438841087</v>
      </c>
      <c r="L6" s="458">
        <v>1.4669209741291711</v>
      </c>
      <c r="M6" s="459">
        <v>1.2641268334526945</v>
      </c>
    </row>
    <row r="7" spans="1:21" x14ac:dyDescent="0.2">
      <c r="A7" s="324" t="s">
        <v>148</v>
      </c>
      <c r="B7" s="460">
        <v>-3.0930163119161524</v>
      </c>
      <c r="C7" s="461">
        <v>2.6152463906207846</v>
      </c>
      <c r="D7" s="462">
        <v>2.0688010718705963</v>
      </c>
      <c r="E7" s="463">
        <v>2.3203951668358647</v>
      </c>
      <c r="F7" s="464">
        <v>2.2357554478498853</v>
      </c>
      <c r="G7" s="465">
        <v>2.1724680797880369</v>
      </c>
      <c r="H7" s="466">
        <v>2.793621846240435</v>
      </c>
      <c r="I7" s="466">
        <v>3.1141183694435082</v>
      </c>
      <c r="J7" s="466">
        <v>2.8629181183030816</v>
      </c>
      <c r="K7" s="467">
        <v>1.9960097884035077</v>
      </c>
      <c r="L7" s="468">
        <v>1.235840025977164</v>
      </c>
      <c r="M7" s="469">
        <v>1.2641268334526723</v>
      </c>
    </row>
    <row r="8" spans="1:21" x14ac:dyDescent="0.2">
      <c r="A8" s="324" t="s">
        <v>135</v>
      </c>
      <c r="B8" s="460">
        <v>6.2879882132213849</v>
      </c>
      <c r="C8" s="461">
        <v>2.9474213204347066</v>
      </c>
      <c r="D8" s="462">
        <v>3.7455811701915476</v>
      </c>
      <c r="E8" s="463">
        <v>4.2068268181810948</v>
      </c>
      <c r="F8" s="464">
        <v>3.9619971609420794</v>
      </c>
      <c r="G8" s="465">
        <v>3.8265754109924943</v>
      </c>
      <c r="H8" s="466">
        <v>4.0982623734567101</v>
      </c>
      <c r="I8" s="466">
        <v>3.7916993307012925</v>
      </c>
      <c r="J8" s="466">
        <v>3.4125259641905714</v>
      </c>
      <c r="K8" s="467">
        <v>4.8463651550786357</v>
      </c>
      <c r="L8" s="468">
        <v>5.1918724849198918</v>
      </c>
      <c r="M8" s="469">
        <v>5.808497526720946</v>
      </c>
    </row>
    <row r="9" spans="1:21" x14ac:dyDescent="0.2">
      <c r="A9" s="324" t="s">
        <v>149</v>
      </c>
      <c r="B9" s="460">
        <v>3.2585000000000002</v>
      </c>
      <c r="C9" s="461">
        <v>3.3073999999999999</v>
      </c>
      <c r="D9" s="462">
        <v>3.8742000000000001</v>
      </c>
      <c r="E9" s="463">
        <v>3.9935851880178568</v>
      </c>
      <c r="F9" s="464">
        <v>3.8669622995882067</v>
      </c>
      <c r="G9" s="465">
        <v>4.1511837830400111</v>
      </c>
      <c r="H9" s="466">
        <v>3.6690049197412438</v>
      </c>
      <c r="I9" s="466">
        <v>3.555344962476946</v>
      </c>
      <c r="J9" s="466">
        <v>3.7532533508315651</v>
      </c>
      <c r="K9" s="467">
        <v>4.5387412725356278</v>
      </c>
      <c r="L9" s="468">
        <v>4.3424962271056922</v>
      </c>
      <c r="M9" s="469">
        <v>5.2952962038917919</v>
      </c>
    </row>
    <row r="10" spans="1:21" x14ac:dyDescent="0.2">
      <c r="A10" s="324" t="s">
        <v>150</v>
      </c>
      <c r="B10" s="460">
        <v>13.65</v>
      </c>
      <c r="C10" s="461">
        <v>7.0000000000000009</v>
      </c>
      <c r="D10" s="462">
        <v>6.4</v>
      </c>
      <c r="E10" s="463">
        <v>6.5</v>
      </c>
      <c r="F10" s="464">
        <v>7.5</v>
      </c>
      <c r="G10" s="465">
        <v>8.0000000000000071</v>
      </c>
      <c r="H10" s="466">
        <v>6.5</v>
      </c>
      <c r="I10" s="466">
        <v>7.0000000000000009</v>
      </c>
      <c r="J10" s="466">
        <v>7.0000000000000062</v>
      </c>
      <c r="K10" s="467">
        <v>6.5</v>
      </c>
      <c r="L10" s="468">
        <v>10.5</v>
      </c>
      <c r="M10" s="468">
        <v>12.000000000000011</v>
      </c>
      <c r="O10" s="470"/>
      <c r="Q10" s="470"/>
      <c r="R10" s="470"/>
      <c r="U10" s="470"/>
    </row>
    <row r="11" spans="1:21" x14ac:dyDescent="0.2">
      <c r="A11" s="471" t="s">
        <v>151</v>
      </c>
      <c r="B11" s="460">
        <v>6.9264758045941122</v>
      </c>
      <c r="C11" s="461">
        <v>3.9365519093006007</v>
      </c>
      <c r="D11" s="462">
        <v>2.5585849535644023</v>
      </c>
      <c r="E11" s="472">
        <v>2.2005978416558047</v>
      </c>
      <c r="F11" s="473">
        <v>3.4031693654180017</v>
      </c>
      <c r="G11" s="474">
        <v>4.0196111375986554</v>
      </c>
      <c r="H11" s="466">
        <v>2.3071832053516372</v>
      </c>
      <c r="I11" s="466">
        <v>3.0910956174601489</v>
      </c>
      <c r="J11" s="466">
        <v>3.4690904243569909</v>
      </c>
      <c r="K11" s="475">
        <v>1.5771980673583208</v>
      </c>
      <c r="L11" s="476">
        <v>5.0461384417708199</v>
      </c>
      <c r="M11" s="476">
        <v>5.8516117495340803</v>
      </c>
      <c r="O11" s="470"/>
      <c r="Q11" s="470"/>
      <c r="R11" s="470"/>
      <c r="U11" s="470"/>
    </row>
    <row r="12" spans="1:21" x14ac:dyDescent="0.2">
      <c r="A12" s="447" t="s">
        <v>152</v>
      </c>
      <c r="B12" s="477">
        <v>2016</v>
      </c>
      <c r="C12" s="477">
        <v>2017</v>
      </c>
      <c r="D12" s="477">
        <v>2018</v>
      </c>
      <c r="E12" s="477">
        <v>2019</v>
      </c>
      <c r="F12" s="477">
        <v>2020</v>
      </c>
      <c r="G12" s="477" t="s">
        <v>146</v>
      </c>
      <c r="H12" s="477">
        <v>2019</v>
      </c>
      <c r="I12" s="477">
        <v>2020</v>
      </c>
      <c r="J12" s="477" t="s">
        <v>146</v>
      </c>
      <c r="K12" s="477">
        <v>2019</v>
      </c>
      <c r="L12" s="477">
        <v>2020</v>
      </c>
      <c r="M12" s="477" t="s">
        <v>146</v>
      </c>
    </row>
    <row r="13" spans="1:21" x14ac:dyDescent="0.2">
      <c r="A13" s="449" t="s">
        <v>147</v>
      </c>
      <c r="B13" s="450">
        <v>-3.3054543131704639</v>
      </c>
      <c r="C13" s="451">
        <v>1.0638612600035069</v>
      </c>
      <c r="D13" s="452">
        <v>1.1175791817495062</v>
      </c>
      <c r="E13" s="453">
        <v>2.2999348387350071</v>
      </c>
      <c r="F13" s="454">
        <v>2.3551489684411564</v>
      </c>
      <c r="G13" s="455">
        <v>2.1981368451332584</v>
      </c>
      <c r="H13" s="466">
        <v>2.909151810414734</v>
      </c>
      <c r="I13" s="466">
        <v>3.3999953161521157</v>
      </c>
      <c r="J13" s="466">
        <v>3.4134156742036126</v>
      </c>
      <c r="K13" s="457">
        <v>1.1330761251938659</v>
      </c>
      <c r="L13" s="458">
        <v>1.3832537053316996</v>
      </c>
      <c r="M13" s="459">
        <v>1.4386746196569655</v>
      </c>
    </row>
    <row r="14" spans="1:21" x14ac:dyDescent="0.2">
      <c r="A14" s="324" t="s">
        <v>148</v>
      </c>
      <c r="B14" s="460">
        <v>-3.0930163119161524</v>
      </c>
      <c r="C14" s="461">
        <v>2.6152463906207846</v>
      </c>
      <c r="D14" s="462">
        <v>2.0688010718705963</v>
      </c>
      <c r="E14" s="463">
        <v>2.3813339740250239</v>
      </c>
      <c r="F14" s="464">
        <v>2.7888458698029694</v>
      </c>
      <c r="G14" s="465">
        <v>2.1981368451332584</v>
      </c>
      <c r="H14" s="466">
        <v>3.598310162042484</v>
      </c>
      <c r="I14" s="466">
        <v>3.6164769214529713</v>
      </c>
      <c r="J14" s="466">
        <v>2.9493718675882796</v>
      </c>
      <c r="K14" s="467">
        <v>1.511003913418052</v>
      </c>
      <c r="L14" s="468">
        <v>1.7721114653828973</v>
      </c>
      <c r="M14" s="469">
        <v>1.4386746135185646</v>
      </c>
    </row>
    <row r="15" spans="1:21" x14ac:dyDescent="0.2">
      <c r="A15" s="324" t="s">
        <v>135</v>
      </c>
      <c r="B15" s="460">
        <v>6.2879882132213849</v>
      </c>
      <c r="C15" s="461">
        <v>2.9474213204347066</v>
      </c>
      <c r="D15" s="462">
        <v>3.7455811701915476</v>
      </c>
      <c r="E15" s="463">
        <v>4.2505704761337082</v>
      </c>
      <c r="F15" s="464">
        <v>3.8403143801980151</v>
      </c>
      <c r="G15" s="465">
        <v>3.9216822044075617</v>
      </c>
      <c r="H15" s="466">
        <v>3.6528444051046374</v>
      </c>
      <c r="I15" s="466">
        <v>3.5990661959804502</v>
      </c>
      <c r="J15" s="466">
        <v>3.66041546510949</v>
      </c>
      <c r="K15" s="467">
        <v>5.2265509152737977</v>
      </c>
      <c r="L15" s="468">
        <v>5.2762787002699625</v>
      </c>
      <c r="M15" s="469">
        <v>5.8459932142214788</v>
      </c>
    </row>
    <row r="16" spans="1:21" x14ac:dyDescent="0.2">
      <c r="A16" s="324" t="s">
        <v>149</v>
      </c>
      <c r="B16" s="460">
        <v>3.2585000000000002</v>
      </c>
      <c r="C16" s="461">
        <v>3.3073999999999999</v>
      </c>
      <c r="D16" s="462">
        <v>3.8742000000000001</v>
      </c>
      <c r="E16" s="463">
        <v>3.6928903637468329</v>
      </c>
      <c r="F16" s="464">
        <v>3.7311085581238932</v>
      </c>
      <c r="G16" s="465">
        <v>4.1009018031354758</v>
      </c>
      <c r="H16" s="466">
        <v>3.3569989613303086</v>
      </c>
      <c r="I16" s="466">
        <v>3.3468988453408643</v>
      </c>
      <c r="J16" s="466">
        <v>3.60775671198421</v>
      </c>
      <c r="K16" s="467">
        <v>3.9222749659177363</v>
      </c>
      <c r="L16" s="468">
        <v>4.0040244644759131</v>
      </c>
      <c r="M16" s="469">
        <v>4.907280418108714</v>
      </c>
    </row>
    <row r="17" spans="1:13" x14ac:dyDescent="0.2">
      <c r="A17" s="324" t="s">
        <v>150</v>
      </c>
      <c r="B17" s="460">
        <v>13.65</v>
      </c>
      <c r="C17" s="461">
        <v>7.0000000000000009</v>
      </c>
      <c r="D17" s="462">
        <v>6.4</v>
      </c>
      <c r="E17" s="463">
        <v>8</v>
      </c>
      <c r="F17" s="464">
        <v>8.5</v>
      </c>
      <c r="G17" s="465">
        <v>8.4999999999999964</v>
      </c>
      <c r="H17" s="466">
        <v>7.0000000000000009</v>
      </c>
      <c r="I17" s="466">
        <v>7.0000000000000009</v>
      </c>
      <c r="J17" s="466">
        <v>7.0000000000000062</v>
      </c>
      <c r="K17" s="467">
        <v>9.5</v>
      </c>
      <c r="L17" s="468">
        <v>10.5</v>
      </c>
      <c r="M17" s="468">
        <v>12.000000000000011</v>
      </c>
    </row>
    <row r="18" spans="1:13" x14ac:dyDescent="0.2">
      <c r="A18" s="471" t="s">
        <v>151</v>
      </c>
      <c r="B18" s="460">
        <v>6.9264758045941122</v>
      </c>
      <c r="C18" s="461">
        <v>3.9365519093006007</v>
      </c>
      <c r="D18" s="462">
        <v>2.5585849535644023</v>
      </c>
      <c r="E18" s="472">
        <v>3.5965554017996171</v>
      </c>
      <c r="F18" s="473">
        <v>4.4873570035055543</v>
      </c>
      <c r="G18" s="474">
        <v>4.4055462714577276</v>
      </c>
      <c r="H18" s="466">
        <v>3.2291980158438705</v>
      </c>
      <c r="I18" s="466">
        <v>3.282784226631863</v>
      </c>
      <c r="J18" s="466">
        <v>3.2216584507271051</v>
      </c>
      <c r="K18" s="475">
        <v>4.061188975173291</v>
      </c>
      <c r="L18" s="476">
        <v>4.9619167434692413</v>
      </c>
      <c r="M18" s="476">
        <v>5.8141140716809536</v>
      </c>
    </row>
    <row r="19" spans="1:13" x14ac:dyDescent="0.2">
      <c r="A19" s="478" t="s">
        <v>153</v>
      </c>
      <c r="B19" s="448">
        <v>2016</v>
      </c>
      <c r="C19" s="448">
        <v>2017</v>
      </c>
      <c r="D19" s="448">
        <v>2018</v>
      </c>
      <c r="E19" s="448">
        <v>2019</v>
      </c>
      <c r="F19" s="448">
        <v>2020</v>
      </c>
      <c r="G19" s="448" t="s">
        <v>146</v>
      </c>
      <c r="H19" s="448">
        <v>2019</v>
      </c>
      <c r="I19" s="448">
        <v>2020</v>
      </c>
      <c r="J19" s="448" t="s">
        <v>146</v>
      </c>
      <c r="K19" s="448">
        <v>2019</v>
      </c>
      <c r="L19" s="448">
        <v>2020</v>
      </c>
      <c r="M19" s="448" t="s">
        <v>146</v>
      </c>
    </row>
    <row r="20" spans="1:13" x14ac:dyDescent="0.2">
      <c r="A20" s="449" t="s">
        <v>147</v>
      </c>
      <c r="B20" s="450">
        <f t="shared" ref="B20:M25" si="0">+B6-B13</f>
        <v>0</v>
      </c>
      <c r="C20" s="451">
        <f t="shared" si="0"/>
        <v>0</v>
      </c>
      <c r="D20" s="452">
        <f t="shared" si="0"/>
        <v>0</v>
      </c>
      <c r="E20" s="453">
        <f t="shared" si="0"/>
        <v>-0.53272124555467926</v>
      </c>
      <c r="F20" s="454">
        <f t="shared" si="0"/>
        <v>-0.1119615595654766</v>
      </c>
      <c r="G20" s="455">
        <f t="shared" si="0"/>
        <v>-2.5668765345221445E-2</v>
      </c>
      <c r="H20" s="466">
        <f t="shared" si="0"/>
        <v>-0.97419574423824873</v>
      </c>
      <c r="I20" s="466">
        <f t="shared" si="0"/>
        <v>-0.38535295974346795</v>
      </c>
      <c r="J20" s="466">
        <f t="shared" si="0"/>
        <v>-0.10805335126546911</v>
      </c>
      <c r="K20" s="457">
        <f t="shared" si="0"/>
        <v>0.15118871869024275</v>
      </c>
      <c r="L20" s="458">
        <f t="shared" si="0"/>
        <v>8.366726879747155E-2</v>
      </c>
      <c r="M20" s="459">
        <f t="shared" si="0"/>
        <v>-0.17454778620427103</v>
      </c>
    </row>
    <row r="21" spans="1:13" x14ac:dyDescent="0.2">
      <c r="A21" s="324" t="s">
        <v>148</v>
      </c>
      <c r="B21" s="460">
        <f t="shared" si="0"/>
        <v>0</v>
      </c>
      <c r="C21" s="461">
        <f t="shared" si="0"/>
        <v>0</v>
      </c>
      <c r="D21" s="462">
        <f t="shared" si="0"/>
        <v>0</v>
      </c>
      <c r="E21" s="463">
        <f t="shared" si="0"/>
        <v>-6.0938807189159228E-2</v>
      </c>
      <c r="F21" s="464">
        <f t="shared" si="0"/>
        <v>-0.55309042195308411</v>
      </c>
      <c r="G21" s="465">
        <f t="shared" si="0"/>
        <v>-2.5668765345221445E-2</v>
      </c>
      <c r="H21" s="466">
        <f t="shared" si="0"/>
        <v>-0.80468831580204903</v>
      </c>
      <c r="I21" s="466">
        <f t="shared" si="0"/>
        <v>-0.50235855200946311</v>
      </c>
      <c r="J21" s="466">
        <f t="shared" si="0"/>
        <v>-8.6453749285198001E-2</v>
      </c>
      <c r="K21" s="467">
        <f t="shared" si="0"/>
        <v>0.48500587498545578</v>
      </c>
      <c r="L21" s="468">
        <f t="shared" si="0"/>
        <v>-0.5362714394057333</v>
      </c>
      <c r="M21" s="469">
        <f t="shared" si="0"/>
        <v>-0.17454778006589233</v>
      </c>
    </row>
    <row r="22" spans="1:13" x14ac:dyDescent="0.2">
      <c r="A22" s="324" t="s">
        <v>135</v>
      </c>
      <c r="B22" s="460">
        <f t="shared" si="0"/>
        <v>0</v>
      </c>
      <c r="C22" s="461">
        <f t="shared" si="0"/>
        <v>0</v>
      </c>
      <c r="D22" s="462">
        <f t="shared" si="0"/>
        <v>0</v>
      </c>
      <c r="E22" s="463">
        <f t="shared" si="0"/>
        <v>-4.3743657952613368E-2</v>
      </c>
      <c r="F22" s="464">
        <f t="shared" si="0"/>
        <v>0.12168278074406436</v>
      </c>
      <c r="G22" s="465">
        <f t="shared" si="0"/>
        <v>-9.5106793415067337E-2</v>
      </c>
      <c r="H22" s="466">
        <f t="shared" si="0"/>
        <v>0.4454179683520727</v>
      </c>
      <c r="I22" s="466">
        <f t="shared" si="0"/>
        <v>0.19263313472084231</v>
      </c>
      <c r="J22" s="466">
        <f t="shared" si="0"/>
        <v>-0.24788950091891859</v>
      </c>
      <c r="K22" s="467">
        <f t="shared" si="0"/>
        <v>-0.38018576019516193</v>
      </c>
      <c r="L22" s="468">
        <f t="shared" si="0"/>
        <v>-8.4406215350070646E-2</v>
      </c>
      <c r="M22" s="469">
        <f t="shared" si="0"/>
        <v>-3.7495687500532782E-2</v>
      </c>
    </row>
    <row r="23" spans="1:13" x14ac:dyDescent="0.2">
      <c r="A23" s="324" t="s">
        <v>149</v>
      </c>
      <c r="B23" s="460">
        <f t="shared" si="0"/>
        <v>0</v>
      </c>
      <c r="C23" s="461">
        <f t="shared" si="0"/>
        <v>0</v>
      </c>
      <c r="D23" s="462">
        <f t="shared" si="0"/>
        <v>0</v>
      </c>
      <c r="E23" s="463">
        <f t="shared" si="0"/>
        <v>0.3006948242710239</v>
      </c>
      <c r="F23" s="464">
        <f t="shared" si="0"/>
        <v>0.1358537414643135</v>
      </c>
      <c r="G23" s="465">
        <f t="shared" si="0"/>
        <v>5.0281979904535312E-2</v>
      </c>
      <c r="H23" s="466">
        <f t="shared" si="0"/>
        <v>0.31200595841093515</v>
      </c>
      <c r="I23" s="466">
        <f t="shared" si="0"/>
        <v>0.20844611713608163</v>
      </c>
      <c r="J23" s="466">
        <f t="shared" si="0"/>
        <v>0.14549663884735509</v>
      </c>
      <c r="K23" s="467">
        <f t="shared" si="0"/>
        <v>0.61646630661789148</v>
      </c>
      <c r="L23" s="468">
        <f t="shared" si="0"/>
        <v>0.33847176262977907</v>
      </c>
      <c r="M23" s="469">
        <f t="shared" si="0"/>
        <v>0.38801578578307794</v>
      </c>
    </row>
    <row r="24" spans="1:13" x14ac:dyDescent="0.2">
      <c r="A24" s="324" t="s">
        <v>150</v>
      </c>
      <c r="B24" s="460">
        <f t="shared" si="0"/>
        <v>0</v>
      </c>
      <c r="C24" s="461">
        <f t="shared" si="0"/>
        <v>0</v>
      </c>
      <c r="D24" s="462">
        <f t="shared" si="0"/>
        <v>0</v>
      </c>
      <c r="E24" s="463">
        <f t="shared" si="0"/>
        <v>-1.5</v>
      </c>
      <c r="F24" s="464">
        <f t="shared" si="0"/>
        <v>-1</v>
      </c>
      <c r="G24" s="465">
        <f t="shared" si="0"/>
        <v>-0.49999999999998934</v>
      </c>
      <c r="H24" s="466">
        <f t="shared" si="0"/>
        <v>-0.50000000000000089</v>
      </c>
      <c r="I24" s="466">
        <f t="shared" si="0"/>
        <v>0</v>
      </c>
      <c r="J24" s="466">
        <f t="shared" si="0"/>
        <v>0</v>
      </c>
      <c r="K24" s="467">
        <f t="shared" si="0"/>
        <v>-3</v>
      </c>
      <c r="L24" s="468">
        <f t="shared" si="0"/>
        <v>0</v>
      </c>
      <c r="M24" s="468">
        <f t="shared" si="0"/>
        <v>0</v>
      </c>
    </row>
    <row r="25" spans="1:13" ht="12.75" thickBot="1" x14ac:dyDescent="0.25">
      <c r="A25" s="479" t="s">
        <v>151</v>
      </c>
      <c r="B25" s="480">
        <f t="shared" si="0"/>
        <v>0</v>
      </c>
      <c r="C25" s="481">
        <f t="shared" si="0"/>
        <v>0</v>
      </c>
      <c r="D25" s="482">
        <f t="shared" si="0"/>
        <v>0</v>
      </c>
      <c r="E25" s="483">
        <f t="shared" si="0"/>
        <v>-1.3959575601438123</v>
      </c>
      <c r="F25" s="484">
        <f t="shared" si="0"/>
        <v>-1.0841876380875526</v>
      </c>
      <c r="G25" s="485">
        <f t="shared" si="0"/>
        <v>-0.38593513385907219</v>
      </c>
      <c r="H25" s="486">
        <f t="shared" si="0"/>
        <v>-0.92201481049223322</v>
      </c>
      <c r="I25" s="487">
        <f t="shared" si="0"/>
        <v>-0.19168860917171404</v>
      </c>
      <c r="J25" s="487">
        <f t="shared" si="0"/>
        <v>0.24743197362988578</v>
      </c>
      <c r="K25" s="488">
        <f t="shared" si="0"/>
        <v>-2.4839909078149702</v>
      </c>
      <c r="L25" s="489">
        <f t="shared" si="0"/>
        <v>8.4221698301578662E-2</v>
      </c>
      <c r="M25" s="489">
        <f t="shared" si="0"/>
        <v>3.7497677853126632E-2</v>
      </c>
    </row>
    <row r="26" spans="1:13" x14ac:dyDescent="0.2">
      <c r="A26" s="589" t="s">
        <v>749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</row>
  </sheetData>
  <mergeCells count="6">
    <mergeCell ref="A26:M26"/>
    <mergeCell ref="E4:G4"/>
    <mergeCell ref="H4:J4"/>
    <mergeCell ref="K4:M4"/>
    <mergeCell ref="A3:M3"/>
    <mergeCell ref="A4:D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K14"/>
  <sheetViews>
    <sheetView workbookViewId="0"/>
  </sheetViews>
  <sheetFormatPr defaultRowHeight="12" x14ac:dyDescent="0.2"/>
  <cols>
    <col min="1" max="1" width="36.140625" style="79" bestFit="1" customWidth="1"/>
    <col min="2" max="16384" width="9.140625" style="79"/>
  </cols>
  <sheetData>
    <row r="1" spans="1:11" s="1" customFormat="1" ht="15" x14ac:dyDescent="0.25">
      <c r="A1" s="4" t="s">
        <v>0</v>
      </c>
    </row>
    <row r="2" spans="1:11" s="1" customFormat="1" ht="15" x14ac:dyDescent="0.25"/>
    <row r="3" spans="1:11" s="1" customFormat="1" ht="15" x14ac:dyDescent="0.25">
      <c r="A3" s="604" t="s">
        <v>154</v>
      </c>
      <c r="B3" s="604"/>
      <c r="C3" s="604"/>
      <c r="D3" s="604"/>
      <c r="E3" s="604"/>
      <c r="F3" s="604"/>
      <c r="G3" s="604"/>
      <c r="H3" s="604"/>
      <c r="I3" s="604"/>
      <c r="J3" s="604"/>
    </row>
    <row r="4" spans="1:11" x14ac:dyDescent="0.2">
      <c r="A4" s="606" t="s">
        <v>155</v>
      </c>
      <c r="B4" s="609" t="s">
        <v>156</v>
      </c>
      <c r="C4" s="609"/>
      <c r="D4" s="609"/>
      <c r="E4" s="609" t="s">
        <v>157</v>
      </c>
      <c r="F4" s="609"/>
      <c r="G4" s="609"/>
      <c r="H4" s="609" t="s">
        <v>158</v>
      </c>
      <c r="I4" s="609"/>
      <c r="J4" s="609"/>
      <c r="K4" s="446"/>
    </row>
    <row r="5" spans="1:11" x14ac:dyDescent="0.2">
      <c r="A5" s="607"/>
      <c r="B5" s="610"/>
      <c r="C5" s="610"/>
      <c r="D5" s="610"/>
      <c r="E5" s="610"/>
      <c r="F5" s="610"/>
      <c r="G5" s="610"/>
      <c r="H5" s="610"/>
      <c r="I5" s="610"/>
      <c r="J5" s="610"/>
      <c r="K5" s="446"/>
    </row>
    <row r="6" spans="1:11" x14ac:dyDescent="0.2">
      <c r="A6" s="608"/>
      <c r="B6" s="144">
        <v>43466</v>
      </c>
      <c r="C6" s="144">
        <v>43497</v>
      </c>
      <c r="D6" s="144">
        <v>43525</v>
      </c>
      <c r="E6" s="144">
        <v>43466</v>
      </c>
      <c r="F6" s="144">
        <v>43497</v>
      </c>
      <c r="G6" s="144">
        <v>43525</v>
      </c>
      <c r="H6" s="144">
        <v>43466</v>
      </c>
      <c r="I6" s="144">
        <v>43497</v>
      </c>
      <c r="J6" s="144">
        <v>43525</v>
      </c>
      <c r="K6" s="446"/>
    </row>
    <row r="7" spans="1:11" ht="12.75" thickBot="1" x14ac:dyDescent="0.25">
      <c r="A7" s="142" t="s">
        <v>125</v>
      </c>
      <c r="B7" s="143">
        <v>-7.0000000000000001E-3</v>
      </c>
      <c r="C7" s="143">
        <v>6.0000000000000001E-3</v>
      </c>
      <c r="D7" s="143">
        <v>-1.2999999999999999E-2</v>
      </c>
      <c r="E7" s="143">
        <v>-2.3E-2</v>
      </c>
      <c r="F7" s="143">
        <v>2.1000000000000001E-2</v>
      </c>
      <c r="G7" s="143">
        <v>-6.0999999999999999E-2</v>
      </c>
      <c r="H7" s="132">
        <v>5.0000000000000001E-3</v>
      </c>
      <c r="I7" s="132">
        <v>5.0000000000000001E-3</v>
      </c>
      <c r="J7" s="133">
        <v>-1E-3</v>
      </c>
      <c r="K7" s="446"/>
    </row>
    <row r="8" spans="1:11" ht="12.75" thickBot="1" x14ac:dyDescent="0.25">
      <c r="A8" s="139" t="s">
        <v>752</v>
      </c>
      <c r="B8" s="140">
        <v>-6.0000000000000001E-3</v>
      </c>
      <c r="C8" s="140">
        <v>-0.157</v>
      </c>
      <c r="D8" s="140">
        <v>-1.7000000000000001E-2</v>
      </c>
      <c r="E8" s="140">
        <v>8.0000000000000002E-3</v>
      </c>
      <c r="F8" s="140">
        <v>-0.1</v>
      </c>
      <c r="G8" s="140">
        <v>-0.14000000000000001</v>
      </c>
      <c r="H8" s="135">
        <v>8.0000000000000002E-3</v>
      </c>
      <c r="I8" s="135">
        <v>5.0000000000000001E-3</v>
      </c>
      <c r="J8" s="136">
        <v>-4.0000000000000001E-3</v>
      </c>
      <c r="K8" s="446"/>
    </row>
    <row r="9" spans="1:11" ht="12.75" thickBot="1" x14ac:dyDescent="0.25">
      <c r="A9" s="139" t="s">
        <v>753</v>
      </c>
      <c r="B9" s="140">
        <v>0</v>
      </c>
      <c r="C9" s="140">
        <v>8.0000000000000002E-3</v>
      </c>
      <c r="D9" s="140">
        <v>-5.0000000000000001E-3</v>
      </c>
      <c r="E9" s="140">
        <v>-2.5999999999999999E-2</v>
      </c>
      <c r="F9" s="140">
        <v>0.04</v>
      </c>
      <c r="G9" s="140">
        <v>-4.9000000000000002E-2</v>
      </c>
      <c r="H9" s="135">
        <v>4.0000000000000001E-3</v>
      </c>
      <c r="I9" s="135">
        <v>5.0000000000000001E-3</v>
      </c>
      <c r="J9" s="136">
        <v>0</v>
      </c>
      <c r="K9" s="446"/>
    </row>
    <row r="10" spans="1:11" ht="12.75" thickBot="1" x14ac:dyDescent="0.25">
      <c r="A10" s="490" t="s">
        <v>751</v>
      </c>
      <c r="B10" s="140">
        <v>-2.4E-2</v>
      </c>
      <c r="C10" s="140">
        <v>4.7E-2</v>
      </c>
      <c r="D10" s="140">
        <v>4.0000000000000001E-3</v>
      </c>
      <c r="E10" s="140">
        <v>8.0000000000000002E-3</v>
      </c>
      <c r="F10" s="140">
        <v>-0.1</v>
      </c>
      <c r="G10" s="140">
        <v>-0.14000000000000001</v>
      </c>
      <c r="H10" s="135">
        <v>5.5E-2</v>
      </c>
      <c r="I10" s="135">
        <v>5.5E-2</v>
      </c>
      <c r="J10" s="136">
        <v>3.5999999999999997E-2</v>
      </c>
      <c r="K10" s="446"/>
    </row>
    <row r="11" spans="1:11" ht="12.75" thickBot="1" x14ac:dyDescent="0.25">
      <c r="A11" s="491" t="s">
        <v>750</v>
      </c>
      <c r="B11" s="140">
        <v>-1E-3</v>
      </c>
      <c r="C11" s="140">
        <v>-1.0999999999999999E-2</v>
      </c>
      <c r="D11" s="140">
        <v>-1.4999999999999999E-2</v>
      </c>
      <c r="E11" s="140">
        <v>-7.0000000000000007E-2</v>
      </c>
      <c r="F11" s="140">
        <v>6.8000000000000005E-2</v>
      </c>
      <c r="G11" s="140">
        <v>-0.114</v>
      </c>
      <c r="H11" s="135">
        <v>-2E-3</v>
      </c>
      <c r="I11" s="135">
        <v>-3.0000000000000001E-3</v>
      </c>
      <c r="J11" s="136">
        <v>-6.0000000000000001E-3</v>
      </c>
      <c r="K11" s="446"/>
    </row>
    <row r="12" spans="1:11" ht="12.75" thickBot="1" x14ac:dyDescent="0.25">
      <c r="A12" s="491" t="s">
        <v>754</v>
      </c>
      <c r="B12" s="140">
        <v>8.9999999999999993E-3</v>
      </c>
      <c r="C12" s="140">
        <v>3.5999999999999997E-2</v>
      </c>
      <c r="D12" s="140">
        <v>-1.2999999999999999E-2</v>
      </c>
      <c r="E12" s="140">
        <v>-1.2E-2</v>
      </c>
      <c r="F12" s="140">
        <v>-4.0000000000000001E-3</v>
      </c>
      <c r="G12" s="140">
        <v>-4.3999999999999997E-2</v>
      </c>
      <c r="H12" s="135">
        <v>0.06</v>
      </c>
      <c r="I12" s="135">
        <v>5.8999999999999997E-2</v>
      </c>
      <c r="J12" s="136">
        <v>2.9000000000000001E-2</v>
      </c>
      <c r="K12" s="446"/>
    </row>
    <row r="13" spans="1:11" ht="12.75" thickBot="1" x14ac:dyDescent="0.25">
      <c r="A13" s="492" t="s">
        <v>755</v>
      </c>
      <c r="B13" s="141">
        <v>1E-3</v>
      </c>
      <c r="C13" s="141">
        <v>5.0000000000000001E-3</v>
      </c>
      <c r="D13" s="141">
        <v>-1.0999999999999999E-2</v>
      </c>
      <c r="E13" s="141">
        <v>-4.9000000000000002E-2</v>
      </c>
      <c r="F13" s="141">
        <v>0.126</v>
      </c>
      <c r="G13" s="141">
        <v>-0.158</v>
      </c>
      <c r="H13" s="137">
        <v>-5.0000000000000001E-3</v>
      </c>
      <c r="I13" s="137">
        <v>-2E-3</v>
      </c>
      <c r="J13" s="138">
        <v>-4.0000000000000001E-3</v>
      </c>
      <c r="K13" s="446"/>
    </row>
    <row r="14" spans="1:11" x14ac:dyDescent="0.2">
      <c r="A14" s="605" t="s">
        <v>124</v>
      </c>
      <c r="B14" s="605"/>
      <c r="C14" s="605"/>
      <c r="D14" s="605"/>
      <c r="E14" s="605"/>
      <c r="F14" s="605"/>
      <c r="G14" s="605"/>
      <c r="H14" s="605"/>
      <c r="I14" s="605"/>
      <c r="J14" s="605"/>
    </row>
  </sheetData>
  <mergeCells count="6">
    <mergeCell ref="A3:J3"/>
    <mergeCell ref="A14:J14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K16"/>
  <sheetViews>
    <sheetView workbookViewId="0"/>
  </sheetViews>
  <sheetFormatPr defaultRowHeight="12" x14ac:dyDescent="0.2"/>
  <cols>
    <col min="1" max="1" width="33.5703125" style="79" bestFit="1" customWidth="1"/>
    <col min="2" max="16384" width="9.140625" style="79"/>
  </cols>
  <sheetData>
    <row r="1" spans="1:11" s="1" customFormat="1" ht="15" x14ac:dyDescent="0.25">
      <c r="A1" s="4" t="s">
        <v>0</v>
      </c>
    </row>
    <row r="2" spans="1:11" s="1" customFormat="1" ht="15" x14ac:dyDescent="0.25"/>
    <row r="3" spans="1:11" s="1" customFormat="1" ht="15" x14ac:dyDescent="0.25">
      <c r="A3" s="604" t="s">
        <v>617</v>
      </c>
      <c r="B3" s="604"/>
      <c r="C3" s="604"/>
      <c r="D3" s="604"/>
      <c r="E3" s="604"/>
      <c r="F3" s="604"/>
      <c r="G3" s="604"/>
      <c r="H3" s="604"/>
      <c r="I3" s="604"/>
      <c r="J3" s="604"/>
    </row>
    <row r="4" spans="1:11" x14ac:dyDescent="0.2">
      <c r="A4" s="610" t="s">
        <v>159</v>
      </c>
      <c r="B4" s="610" t="s">
        <v>160</v>
      </c>
      <c r="C4" s="610"/>
      <c r="D4" s="610"/>
      <c r="E4" s="610" t="s">
        <v>161</v>
      </c>
      <c r="F4" s="610"/>
      <c r="G4" s="610"/>
      <c r="H4" s="610" t="s">
        <v>158</v>
      </c>
      <c r="I4" s="610"/>
      <c r="J4" s="610"/>
      <c r="K4" s="446"/>
    </row>
    <row r="5" spans="1:11" x14ac:dyDescent="0.2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446"/>
    </row>
    <row r="6" spans="1:11" x14ac:dyDescent="0.2">
      <c r="A6" s="610"/>
      <c r="B6" s="146">
        <v>43466</v>
      </c>
      <c r="C6" s="146">
        <v>43497</v>
      </c>
      <c r="D6" s="146">
        <v>43525</v>
      </c>
      <c r="E6" s="146">
        <v>43466</v>
      </c>
      <c r="F6" s="146">
        <v>43497</v>
      </c>
      <c r="G6" s="146">
        <v>43525</v>
      </c>
      <c r="H6" s="146">
        <v>43466</v>
      </c>
      <c r="I6" s="146">
        <v>43497</v>
      </c>
      <c r="J6" s="146">
        <v>43525</v>
      </c>
      <c r="K6" s="446"/>
    </row>
    <row r="7" spans="1:11" ht="12.75" thickBot="1" x14ac:dyDescent="0.25">
      <c r="A7" s="131" t="s">
        <v>162</v>
      </c>
      <c r="B7" s="543">
        <v>92291</v>
      </c>
      <c r="C7" s="543">
        <v>91880</v>
      </c>
      <c r="D7" s="543">
        <v>91863</v>
      </c>
      <c r="E7" s="504">
        <v>1</v>
      </c>
      <c r="F7" s="505">
        <v>1</v>
      </c>
      <c r="G7" s="505">
        <v>1</v>
      </c>
      <c r="H7" s="506">
        <v>1.4E-2</v>
      </c>
      <c r="I7" s="506">
        <v>1.2999999999999999E-2</v>
      </c>
      <c r="J7" s="507">
        <v>1.4E-2</v>
      </c>
      <c r="K7" s="446"/>
    </row>
    <row r="8" spans="1:11" ht="12.75" thickBot="1" x14ac:dyDescent="0.25">
      <c r="A8" s="134" t="s">
        <v>163</v>
      </c>
      <c r="B8" s="544">
        <v>32866</v>
      </c>
      <c r="C8" s="544">
        <v>32979</v>
      </c>
      <c r="D8" s="544">
        <v>32918</v>
      </c>
      <c r="E8" s="508">
        <f>B8/B$7</f>
        <v>0.35611273038541136</v>
      </c>
      <c r="F8" s="508">
        <f t="shared" ref="F8:F14" si="0">C8/C$7</f>
        <v>0.35893556813234656</v>
      </c>
      <c r="G8" s="508">
        <f t="shared" ref="G8:G14" si="1">D8/D$7</f>
        <v>0.35833795978794508</v>
      </c>
      <c r="H8" s="509">
        <v>-1.2E-2</v>
      </c>
      <c r="I8" s="509">
        <v>-8.9999999999999993E-3</v>
      </c>
      <c r="J8" s="510">
        <v>-7.0000000000000001E-3</v>
      </c>
      <c r="K8" s="446"/>
    </row>
    <row r="9" spans="1:11" ht="12.75" thickBot="1" x14ac:dyDescent="0.25">
      <c r="A9" s="134" t="s">
        <v>164</v>
      </c>
      <c r="B9" s="544">
        <v>11254</v>
      </c>
      <c r="C9" s="544">
        <v>11075</v>
      </c>
      <c r="D9" s="544">
        <v>11124</v>
      </c>
      <c r="E9" s="508">
        <f t="shared" ref="E9:E13" si="2">B9/B$7</f>
        <v>0.12194038421947968</v>
      </c>
      <c r="F9" s="508">
        <f t="shared" si="0"/>
        <v>0.12053765781454071</v>
      </c>
      <c r="G9" s="508">
        <f t="shared" si="1"/>
        <v>0.12109336729695307</v>
      </c>
      <c r="H9" s="509">
        <v>4.7E-2</v>
      </c>
      <c r="I9" s="509">
        <v>4.4999999999999998E-2</v>
      </c>
      <c r="J9" s="510">
        <v>4.2999999999999997E-2</v>
      </c>
      <c r="K9" s="446"/>
    </row>
    <row r="10" spans="1:11" ht="12.75" thickBot="1" x14ac:dyDescent="0.25">
      <c r="A10" s="134" t="s">
        <v>165</v>
      </c>
      <c r="B10" s="544">
        <v>6223</v>
      </c>
      <c r="C10" s="544">
        <v>6167</v>
      </c>
      <c r="D10" s="544">
        <v>6108</v>
      </c>
      <c r="E10" s="508">
        <f t="shared" si="2"/>
        <v>6.7428026568137733E-2</v>
      </c>
      <c r="F10" s="508">
        <f t="shared" si="0"/>
        <v>6.7120156726164559E-2</v>
      </c>
      <c r="G10" s="508">
        <f t="shared" si="1"/>
        <v>6.6490317102641971E-2</v>
      </c>
      <c r="H10" s="509">
        <v>8.0000000000000002E-3</v>
      </c>
      <c r="I10" s="509">
        <v>1E-3</v>
      </c>
      <c r="J10" s="510">
        <v>2E-3</v>
      </c>
      <c r="K10" s="446"/>
    </row>
    <row r="11" spans="1:11" ht="12.75" thickBot="1" x14ac:dyDescent="0.25">
      <c r="A11" s="134" t="s">
        <v>166</v>
      </c>
      <c r="B11" s="544">
        <v>11461</v>
      </c>
      <c r="C11" s="544">
        <v>11279</v>
      </c>
      <c r="D11" s="544">
        <v>11362</v>
      </c>
      <c r="E11" s="508">
        <f t="shared" si="2"/>
        <v>0.12418328981157425</v>
      </c>
      <c r="F11" s="508">
        <f t="shared" si="0"/>
        <v>0.1227579451458424</v>
      </c>
      <c r="G11" s="508">
        <f t="shared" si="1"/>
        <v>0.123684181879538</v>
      </c>
      <c r="H11" s="509">
        <v>2.1999999999999999E-2</v>
      </c>
      <c r="I11" s="509">
        <v>2.1000000000000001E-2</v>
      </c>
      <c r="J11" s="510">
        <v>2.1000000000000001E-2</v>
      </c>
      <c r="K11" s="446"/>
    </row>
    <row r="12" spans="1:11" ht="12.75" thickBot="1" x14ac:dyDescent="0.25">
      <c r="A12" s="134" t="s">
        <v>167</v>
      </c>
      <c r="B12" s="544">
        <v>4502</v>
      </c>
      <c r="C12" s="544">
        <v>4523</v>
      </c>
      <c r="D12" s="544">
        <v>4435</v>
      </c>
      <c r="E12" s="508">
        <f t="shared" si="2"/>
        <v>4.878048780487805E-2</v>
      </c>
      <c r="F12" s="508">
        <f t="shared" si="0"/>
        <v>4.9227252938615587E-2</v>
      </c>
      <c r="G12" s="508">
        <f t="shared" si="1"/>
        <v>4.827841459564787E-2</v>
      </c>
      <c r="H12" s="509">
        <v>4.5999999999999999E-2</v>
      </c>
      <c r="I12" s="509">
        <v>4.2999999999999997E-2</v>
      </c>
      <c r="J12" s="510">
        <v>3.4000000000000002E-2</v>
      </c>
      <c r="K12" s="446"/>
    </row>
    <row r="13" spans="1:11" ht="12.75" thickBot="1" x14ac:dyDescent="0.25">
      <c r="A13" s="134" t="s">
        <v>168</v>
      </c>
      <c r="B13" s="544">
        <v>23831</v>
      </c>
      <c r="C13" s="544">
        <v>23711</v>
      </c>
      <c r="D13" s="544">
        <v>23750</v>
      </c>
      <c r="E13" s="508">
        <f t="shared" si="2"/>
        <v>0.25821586070147684</v>
      </c>
      <c r="F13" s="508">
        <f t="shared" si="0"/>
        <v>0.25806486721811056</v>
      </c>
      <c r="G13" s="508">
        <f t="shared" si="1"/>
        <v>0.25853716948063965</v>
      </c>
      <c r="H13" s="509">
        <v>0.03</v>
      </c>
      <c r="I13" s="509">
        <v>2.7E-2</v>
      </c>
      <c r="J13" s="510">
        <v>0.03</v>
      </c>
      <c r="K13" s="446"/>
    </row>
    <row r="14" spans="1:11" ht="24.75" thickBot="1" x14ac:dyDescent="0.25">
      <c r="A14" s="145" t="s">
        <v>169</v>
      </c>
      <c r="B14" s="545">
        <v>58523</v>
      </c>
      <c r="C14" s="545">
        <v>58520</v>
      </c>
      <c r="D14" s="545">
        <v>58407</v>
      </c>
      <c r="E14" s="511">
        <f>B14/B$7</f>
        <v>0.63411383558526835</v>
      </c>
      <c r="F14" s="511">
        <f t="shared" si="0"/>
        <v>0.6369177187636047</v>
      </c>
      <c r="G14" s="511">
        <f t="shared" si="1"/>
        <v>0.63580549296234612</v>
      </c>
      <c r="H14" s="512">
        <v>4.0000000000000001E-3</v>
      </c>
      <c r="I14" s="512">
        <v>6.0000000000000001E-3</v>
      </c>
      <c r="J14" s="513">
        <v>6.0000000000000001E-3</v>
      </c>
      <c r="K14" s="446"/>
    </row>
    <row r="15" spans="1:11" x14ac:dyDescent="0.2">
      <c r="A15" s="605" t="s">
        <v>124</v>
      </c>
      <c r="B15" s="605"/>
      <c r="C15" s="605"/>
      <c r="D15" s="605"/>
      <c r="E15" s="605"/>
      <c r="F15" s="605"/>
      <c r="G15" s="605"/>
      <c r="H15" s="605"/>
      <c r="I15" s="605"/>
      <c r="J15" s="605"/>
    </row>
    <row r="16" spans="1:11" x14ac:dyDescent="0.2">
      <c r="H16" s="247"/>
      <c r="I16" s="247"/>
      <c r="J16" s="247"/>
    </row>
  </sheetData>
  <mergeCells count="6">
    <mergeCell ref="A3:J3"/>
    <mergeCell ref="A15:J15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K16"/>
  <sheetViews>
    <sheetView zoomScaleNormal="100" workbookViewId="0"/>
  </sheetViews>
  <sheetFormatPr defaultRowHeight="12" x14ac:dyDescent="0.2"/>
  <cols>
    <col min="1" max="1" width="38.42578125" style="79" bestFit="1" customWidth="1"/>
    <col min="2" max="16384" width="9.140625" style="79"/>
  </cols>
  <sheetData>
    <row r="1" spans="1:11" s="1" customFormat="1" ht="15" x14ac:dyDescent="0.25">
      <c r="A1" s="4" t="s">
        <v>0</v>
      </c>
    </row>
    <row r="2" spans="1:11" s="1" customFormat="1" ht="15" x14ac:dyDescent="0.25"/>
    <row r="3" spans="1:11" s="1" customFormat="1" ht="15" x14ac:dyDescent="0.25">
      <c r="A3" s="611" t="s">
        <v>618</v>
      </c>
      <c r="B3" s="611"/>
      <c r="C3" s="611"/>
      <c r="D3" s="611"/>
      <c r="E3" s="611"/>
      <c r="F3" s="611"/>
      <c r="G3" s="611"/>
      <c r="H3" s="611"/>
      <c r="I3" s="611"/>
      <c r="J3" s="611"/>
    </row>
    <row r="4" spans="1:11" x14ac:dyDescent="0.2">
      <c r="A4" s="613" t="s">
        <v>170</v>
      </c>
      <c r="B4" s="613" t="s">
        <v>171</v>
      </c>
      <c r="C4" s="613"/>
      <c r="D4" s="613"/>
      <c r="E4" s="613" t="s">
        <v>172</v>
      </c>
      <c r="F4" s="613"/>
      <c r="G4" s="613"/>
      <c r="H4" s="613" t="s">
        <v>158</v>
      </c>
      <c r="I4" s="613"/>
      <c r="J4" s="613"/>
      <c r="K4" s="446"/>
    </row>
    <row r="5" spans="1:11" x14ac:dyDescent="0.2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446"/>
    </row>
    <row r="6" spans="1:11" x14ac:dyDescent="0.2">
      <c r="A6" s="613"/>
      <c r="B6" s="158">
        <v>43466</v>
      </c>
      <c r="C6" s="158">
        <v>43497</v>
      </c>
      <c r="D6" s="158">
        <v>43525</v>
      </c>
      <c r="E6" s="158">
        <v>43466</v>
      </c>
      <c r="F6" s="158">
        <v>43497</v>
      </c>
      <c r="G6" s="158">
        <v>43525</v>
      </c>
      <c r="H6" s="158">
        <v>43466</v>
      </c>
      <c r="I6" s="158">
        <v>43497</v>
      </c>
      <c r="J6" s="158">
        <v>43525</v>
      </c>
      <c r="K6" s="446"/>
    </row>
    <row r="7" spans="1:11" ht="12.75" thickBot="1" x14ac:dyDescent="0.25">
      <c r="A7" s="131" t="s">
        <v>173</v>
      </c>
      <c r="B7" s="546">
        <v>2272</v>
      </c>
      <c r="C7" s="546">
        <v>2287</v>
      </c>
      <c r="D7" s="546">
        <v>2291</v>
      </c>
      <c r="E7" s="149">
        <v>4.7E-2</v>
      </c>
      <c r="F7" s="149">
        <v>4.5999999999999999E-2</v>
      </c>
      <c r="G7" s="149">
        <v>5.5E-2</v>
      </c>
      <c r="H7" s="150">
        <v>4.4999999999999998E-2</v>
      </c>
      <c r="I7" s="150">
        <v>4.5999999999999999E-2</v>
      </c>
      <c r="J7" s="151">
        <v>4.9000000000000002E-2</v>
      </c>
      <c r="K7" s="446"/>
    </row>
    <row r="8" spans="1:11" ht="12.75" thickBot="1" x14ac:dyDescent="0.25">
      <c r="A8" s="131" t="s">
        <v>174</v>
      </c>
      <c r="B8" s="546">
        <v>2290</v>
      </c>
      <c r="C8" s="546">
        <v>2298</v>
      </c>
      <c r="D8" s="546">
        <v>2291</v>
      </c>
      <c r="E8" s="149">
        <v>8.0000000000000002E-3</v>
      </c>
      <c r="F8" s="149">
        <v>7.0000000000000001E-3</v>
      </c>
      <c r="G8" s="149">
        <v>1.4E-2</v>
      </c>
      <c r="H8" s="150">
        <v>7.0000000000000001E-3</v>
      </c>
      <c r="I8" s="150">
        <v>8.0000000000000002E-3</v>
      </c>
      <c r="J8" s="151">
        <v>8.9999999999999993E-3</v>
      </c>
      <c r="K8" s="446"/>
    </row>
    <row r="9" spans="1:11" ht="12.75" thickBot="1" x14ac:dyDescent="0.25">
      <c r="A9" s="134" t="s">
        <v>163</v>
      </c>
      <c r="B9" s="547">
        <v>2153</v>
      </c>
      <c r="C9" s="547">
        <v>2152</v>
      </c>
      <c r="D9" s="547">
        <v>2165</v>
      </c>
      <c r="E9" s="152">
        <v>-0.02</v>
      </c>
      <c r="F9" s="152">
        <v>-1.7000000000000001E-2</v>
      </c>
      <c r="G9" s="152">
        <v>2E-3</v>
      </c>
      <c r="H9" s="153">
        <v>-3.0000000000000001E-3</v>
      </c>
      <c r="I9" s="153">
        <v>-6.0000000000000001E-3</v>
      </c>
      <c r="J9" s="154">
        <v>-4.0000000000000001E-3</v>
      </c>
      <c r="K9" s="446"/>
    </row>
    <row r="10" spans="1:11" ht="12.75" thickBot="1" x14ac:dyDescent="0.25">
      <c r="A10" s="134" t="s">
        <v>164</v>
      </c>
      <c r="B10" s="547">
        <v>1382</v>
      </c>
      <c r="C10" s="547">
        <v>1376</v>
      </c>
      <c r="D10" s="547">
        <v>1350</v>
      </c>
      <c r="E10" s="152">
        <v>9.8000000000000004E-2</v>
      </c>
      <c r="F10" s="152">
        <v>9.0999999999999998E-2</v>
      </c>
      <c r="G10" s="152">
        <v>5.1999999999999998E-2</v>
      </c>
      <c r="H10" s="153">
        <v>4.2999999999999997E-2</v>
      </c>
      <c r="I10" s="153">
        <v>5.1999999999999998E-2</v>
      </c>
      <c r="J10" s="154">
        <v>5.8999999999999997E-2</v>
      </c>
      <c r="K10" s="446"/>
    </row>
    <row r="11" spans="1:11" ht="12.75" thickBot="1" x14ac:dyDescent="0.25">
      <c r="A11" s="134" t="s">
        <v>165</v>
      </c>
      <c r="B11" s="148">
        <v>900</v>
      </c>
      <c r="C11" s="148">
        <v>906</v>
      </c>
      <c r="D11" s="148">
        <v>909</v>
      </c>
      <c r="E11" s="152">
        <v>1E-3</v>
      </c>
      <c r="F11" s="152">
        <v>0</v>
      </c>
      <c r="G11" s="152">
        <v>-0.01</v>
      </c>
      <c r="H11" s="153">
        <v>2E-3</v>
      </c>
      <c r="I11" s="153">
        <v>-1E-3</v>
      </c>
      <c r="J11" s="154">
        <v>-6.0000000000000001E-3</v>
      </c>
      <c r="K11" s="446"/>
    </row>
    <row r="12" spans="1:11" ht="12.75" thickBot="1" x14ac:dyDescent="0.25">
      <c r="A12" s="134" t="s">
        <v>166</v>
      </c>
      <c r="B12" s="547">
        <v>3703</v>
      </c>
      <c r="C12" s="547">
        <v>3714</v>
      </c>
      <c r="D12" s="547">
        <v>3706</v>
      </c>
      <c r="E12" s="152">
        <v>4.2999999999999997E-2</v>
      </c>
      <c r="F12" s="152">
        <v>3.2000000000000001E-2</v>
      </c>
      <c r="G12" s="152">
        <v>2.3E-2</v>
      </c>
      <c r="H12" s="153">
        <v>3.4000000000000002E-2</v>
      </c>
      <c r="I12" s="153">
        <v>2.9000000000000001E-2</v>
      </c>
      <c r="J12" s="154">
        <v>2.9000000000000001E-2</v>
      </c>
      <c r="K12" s="446"/>
    </row>
    <row r="13" spans="1:11" ht="12.75" thickBot="1" x14ac:dyDescent="0.25">
      <c r="A13" s="134" t="s">
        <v>167</v>
      </c>
      <c r="B13" s="547">
        <v>5555</v>
      </c>
      <c r="C13" s="547">
        <v>5692</v>
      </c>
      <c r="D13" s="547">
        <v>5691</v>
      </c>
      <c r="E13" s="152">
        <v>-4.9000000000000002E-2</v>
      </c>
      <c r="F13" s="152">
        <v>-3.2000000000000001E-2</v>
      </c>
      <c r="G13" s="152">
        <v>2.3E-2</v>
      </c>
      <c r="H13" s="153">
        <v>-4.7E-2</v>
      </c>
      <c r="I13" s="153">
        <v>-2.8000000000000001E-2</v>
      </c>
      <c r="J13" s="154">
        <v>-2.4E-2</v>
      </c>
      <c r="K13" s="446"/>
    </row>
    <row r="14" spans="1:11" ht="12.75" thickBot="1" x14ac:dyDescent="0.25">
      <c r="A14" s="134" t="s">
        <v>168</v>
      </c>
      <c r="B14" s="547">
        <v>1695</v>
      </c>
      <c r="C14" s="547">
        <v>1695</v>
      </c>
      <c r="D14" s="547">
        <v>1671</v>
      </c>
      <c r="E14" s="152">
        <v>2.1000000000000001E-2</v>
      </c>
      <c r="F14" s="152">
        <v>1.7999999999999999E-2</v>
      </c>
      <c r="G14" s="152">
        <v>6.0000000000000001E-3</v>
      </c>
      <c r="H14" s="153">
        <v>8.0000000000000002E-3</v>
      </c>
      <c r="I14" s="153">
        <v>1.0999999999999999E-2</v>
      </c>
      <c r="J14" s="154">
        <v>1.0999999999999999E-2</v>
      </c>
      <c r="K14" s="446"/>
    </row>
    <row r="15" spans="1:11" ht="12.75" thickBot="1" x14ac:dyDescent="0.25">
      <c r="A15" s="147" t="s">
        <v>175</v>
      </c>
      <c r="B15" s="548">
        <v>206283</v>
      </c>
      <c r="C15" s="548">
        <v>206093</v>
      </c>
      <c r="D15" s="548">
        <v>205289</v>
      </c>
      <c r="E15" s="155">
        <v>0.02</v>
      </c>
      <c r="F15" s="155">
        <v>2.1000000000000001E-2</v>
      </c>
      <c r="G15" s="155">
        <v>3.3000000000000002E-2</v>
      </c>
      <c r="H15" s="156">
        <v>2.1000000000000001E-2</v>
      </c>
      <c r="I15" s="156">
        <v>2.1999999999999999E-2</v>
      </c>
      <c r="J15" s="157">
        <v>2.4E-2</v>
      </c>
      <c r="K15" s="446"/>
    </row>
    <row r="16" spans="1:11" x14ac:dyDescent="0.2">
      <c r="A16" s="612" t="s">
        <v>124</v>
      </c>
      <c r="B16" s="612"/>
      <c r="C16" s="612"/>
      <c r="D16" s="612"/>
      <c r="E16" s="612"/>
      <c r="F16" s="612"/>
      <c r="G16" s="612"/>
      <c r="H16" s="612"/>
      <c r="I16" s="612"/>
      <c r="J16" s="612"/>
    </row>
  </sheetData>
  <mergeCells count="6">
    <mergeCell ref="A3:J3"/>
    <mergeCell ref="A16:J16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5"/>
  <sheetViews>
    <sheetView workbookViewId="0"/>
  </sheetViews>
  <sheetFormatPr defaultRowHeight="12" x14ac:dyDescent="0.2"/>
  <cols>
    <col min="1" max="1" width="42" style="79" customWidth="1"/>
    <col min="2" max="7" width="9.7109375" style="79" customWidth="1"/>
    <col min="8" max="16384" width="9.140625" style="79"/>
  </cols>
  <sheetData>
    <row r="1" spans="1:10" s="1" customFormat="1" ht="15" x14ac:dyDescent="0.25">
      <c r="A1" s="4" t="s">
        <v>0</v>
      </c>
      <c r="B1" s="420"/>
      <c r="C1" s="420"/>
      <c r="D1" s="420"/>
      <c r="E1" s="420"/>
      <c r="F1" s="420"/>
      <c r="G1" s="420"/>
      <c r="H1" s="420"/>
    </row>
    <row r="2" spans="1:10" s="1" customFormat="1" ht="15" x14ac:dyDescent="0.25"/>
    <row r="3" spans="1:10" s="1" customFormat="1" ht="15" x14ac:dyDescent="0.25">
      <c r="A3" s="615" t="s">
        <v>615</v>
      </c>
      <c r="B3" s="615"/>
      <c r="C3" s="615"/>
      <c r="D3" s="615"/>
      <c r="E3" s="615"/>
      <c r="F3" s="615"/>
      <c r="G3" s="615"/>
      <c r="H3" s="79"/>
      <c r="I3" s="79"/>
      <c r="J3" s="79"/>
    </row>
    <row r="4" spans="1:10" ht="16.5" customHeight="1" x14ac:dyDescent="0.2">
      <c r="A4" s="610" t="s">
        <v>176</v>
      </c>
      <c r="B4" s="610" t="s">
        <v>158</v>
      </c>
      <c r="C4" s="610"/>
      <c r="D4" s="610"/>
      <c r="E4" s="610"/>
      <c r="F4" s="610"/>
      <c r="G4" s="610"/>
      <c r="H4" s="446"/>
    </row>
    <row r="5" spans="1:10" x14ac:dyDescent="0.2">
      <c r="A5" s="610"/>
      <c r="B5" s="610"/>
      <c r="C5" s="610"/>
      <c r="D5" s="610"/>
      <c r="E5" s="610"/>
      <c r="F5" s="610"/>
      <c r="G5" s="610"/>
      <c r="H5" s="446"/>
    </row>
    <row r="6" spans="1:10" ht="12.75" thickBot="1" x14ac:dyDescent="0.25">
      <c r="A6" s="614"/>
      <c r="B6" s="160">
        <v>43405</v>
      </c>
      <c r="C6" s="160">
        <v>43435</v>
      </c>
      <c r="D6" s="160">
        <v>43466</v>
      </c>
      <c r="E6" s="160">
        <v>43497</v>
      </c>
      <c r="F6" s="160">
        <v>43525</v>
      </c>
      <c r="G6" s="160">
        <v>43556</v>
      </c>
      <c r="H6" s="446"/>
    </row>
    <row r="7" spans="1:10" ht="12.75" thickBot="1" x14ac:dyDescent="0.25">
      <c r="A7" s="131" t="s">
        <v>177</v>
      </c>
      <c r="B7" s="161">
        <v>3.5999999999999997E-2</v>
      </c>
      <c r="C7" s="161">
        <v>3.4000000000000002E-2</v>
      </c>
      <c r="D7" s="161">
        <v>3.5999999999999997E-2</v>
      </c>
      <c r="E7" s="161">
        <v>3.9E-2</v>
      </c>
      <c r="F7" s="161">
        <v>4.7E-2</v>
      </c>
      <c r="G7" s="162">
        <v>5.0999999999999997E-2</v>
      </c>
      <c r="H7" s="446"/>
    </row>
    <row r="8" spans="1:10" ht="12.75" thickBot="1" x14ac:dyDescent="0.25">
      <c r="A8" s="131" t="s">
        <v>178</v>
      </c>
      <c r="B8" s="161">
        <v>0.04</v>
      </c>
      <c r="C8" s="161">
        <v>3.6999999999999998E-2</v>
      </c>
      <c r="D8" s="161">
        <v>3.7999999999999999E-2</v>
      </c>
      <c r="E8" s="161">
        <v>3.9E-2</v>
      </c>
      <c r="F8" s="161">
        <v>4.5999999999999999E-2</v>
      </c>
      <c r="G8" s="162">
        <v>4.9000000000000002E-2</v>
      </c>
      <c r="H8" s="446"/>
    </row>
    <row r="9" spans="1:10" ht="12.75" thickBot="1" x14ac:dyDescent="0.25">
      <c r="A9" s="134" t="s">
        <v>179</v>
      </c>
      <c r="B9" s="163">
        <v>7.3999999999999996E-2</v>
      </c>
      <c r="C9" s="163">
        <v>6.2E-2</v>
      </c>
      <c r="D9" s="163">
        <v>0.06</v>
      </c>
      <c r="E9" s="163">
        <v>5.7000000000000002E-2</v>
      </c>
      <c r="F9" s="163">
        <v>6.3E-2</v>
      </c>
      <c r="G9" s="164">
        <v>6.8000000000000005E-2</v>
      </c>
      <c r="H9" s="446"/>
    </row>
    <row r="10" spans="1:10" ht="12.75" thickBot="1" x14ac:dyDescent="0.25">
      <c r="A10" s="134" t="s">
        <v>180</v>
      </c>
      <c r="B10" s="163">
        <v>2.9000000000000001E-2</v>
      </c>
      <c r="C10" s="163">
        <v>2.9000000000000001E-2</v>
      </c>
      <c r="D10" s="163">
        <v>0.03</v>
      </c>
      <c r="E10" s="163">
        <v>3.3000000000000002E-2</v>
      </c>
      <c r="F10" s="163">
        <v>0.04</v>
      </c>
      <c r="G10" s="164">
        <v>4.2999999999999997E-2</v>
      </c>
      <c r="H10" s="446"/>
    </row>
    <row r="11" spans="1:10" ht="12.75" thickBot="1" x14ac:dyDescent="0.25">
      <c r="A11" s="159" t="s">
        <v>181</v>
      </c>
      <c r="B11" s="163">
        <v>4.3999999999999997E-2</v>
      </c>
      <c r="C11" s="163">
        <v>4.4999999999999998E-2</v>
      </c>
      <c r="D11" s="163">
        <v>4.3999999999999997E-2</v>
      </c>
      <c r="E11" s="163">
        <v>6.3E-2</v>
      </c>
      <c r="F11" s="163">
        <v>8.6999999999999994E-2</v>
      </c>
      <c r="G11" s="164">
        <v>9.0999999999999998E-2</v>
      </c>
      <c r="H11" s="446"/>
    </row>
    <row r="12" spans="1:10" ht="12.75" thickBot="1" x14ac:dyDescent="0.25">
      <c r="A12" s="159" t="s">
        <v>182</v>
      </c>
      <c r="B12" s="163">
        <v>1.2E-2</v>
      </c>
      <c r="C12" s="163">
        <v>1.0999999999999999E-2</v>
      </c>
      <c r="D12" s="163">
        <v>0.01</v>
      </c>
      <c r="E12" s="163">
        <v>0.01</v>
      </c>
      <c r="F12" s="163">
        <v>1.4E-2</v>
      </c>
      <c r="G12" s="164">
        <v>1.7999999999999999E-2</v>
      </c>
      <c r="H12" s="446"/>
    </row>
    <row r="13" spans="1:10" ht="12.75" thickBot="1" x14ac:dyDescent="0.25">
      <c r="A13" s="159" t="s">
        <v>183</v>
      </c>
      <c r="B13" s="163">
        <v>3.3000000000000002E-2</v>
      </c>
      <c r="C13" s="163">
        <v>3.3000000000000002E-2</v>
      </c>
      <c r="D13" s="163">
        <v>3.6999999999999998E-2</v>
      </c>
      <c r="E13" s="163">
        <v>3.3000000000000002E-2</v>
      </c>
      <c r="F13" s="163">
        <v>3.5999999999999997E-2</v>
      </c>
      <c r="G13" s="164">
        <v>3.9E-2</v>
      </c>
      <c r="H13" s="446"/>
    </row>
    <row r="14" spans="1:10" ht="12.75" thickBot="1" x14ac:dyDescent="0.25">
      <c r="A14" s="145" t="s">
        <v>184</v>
      </c>
      <c r="B14" s="165">
        <v>2.8000000000000001E-2</v>
      </c>
      <c r="C14" s="165">
        <v>2.8000000000000001E-2</v>
      </c>
      <c r="D14" s="165">
        <v>0.03</v>
      </c>
      <c r="E14" s="165">
        <v>0.03</v>
      </c>
      <c r="F14" s="165">
        <v>3.1E-2</v>
      </c>
      <c r="G14" s="166">
        <v>3.4000000000000002E-2</v>
      </c>
      <c r="H14" s="446"/>
    </row>
    <row r="15" spans="1:10" x14ac:dyDescent="0.2">
      <c r="A15" s="612" t="s">
        <v>185</v>
      </c>
      <c r="B15" s="612"/>
      <c r="C15" s="612"/>
      <c r="D15" s="612"/>
      <c r="E15" s="612"/>
      <c r="F15" s="612"/>
      <c r="G15" s="612"/>
    </row>
  </sheetData>
  <mergeCells count="4">
    <mergeCell ref="A4:A6"/>
    <mergeCell ref="B4:G5"/>
    <mergeCell ref="A3:G3"/>
    <mergeCell ref="A15:G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M15"/>
  <sheetViews>
    <sheetView zoomScaleNormal="100" workbookViewId="0"/>
  </sheetViews>
  <sheetFormatPr defaultRowHeight="12" x14ac:dyDescent="0.2"/>
  <cols>
    <col min="1" max="1" width="43.28515625" style="79" customWidth="1"/>
    <col min="2" max="2" width="9" style="79" customWidth="1"/>
    <col min="3" max="3" width="8.42578125" style="79" customWidth="1"/>
    <col min="4" max="4" width="9.28515625" style="79" customWidth="1"/>
    <col min="5" max="5" width="9" style="79" customWidth="1"/>
    <col min="6" max="6" width="8.42578125" style="79" customWidth="1"/>
    <col min="7" max="7" width="9.28515625" style="79" customWidth="1"/>
    <col min="8" max="8" width="9" style="79" customWidth="1"/>
    <col min="9" max="9" width="8.42578125" style="79" customWidth="1"/>
    <col min="10" max="10" width="9.28515625" style="79" customWidth="1"/>
    <col min="11" max="11" width="9" style="79" customWidth="1"/>
    <col min="12" max="12" width="8.42578125" style="79" customWidth="1"/>
    <col min="13" max="13" width="9.28515625" style="79" customWidth="1"/>
    <col min="14" max="16384" width="9.140625" style="79"/>
  </cols>
  <sheetData>
    <row r="1" spans="1:13" s="1" customFormat="1" ht="15" x14ac:dyDescent="0.25">
      <c r="A1" s="4" t="s">
        <v>0</v>
      </c>
    </row>
    <row r="2" spans="1:13" s="1" customFormat="1" ht="15" x14ac:dyDescent="0.25">
      <c r="A2" s="4"/>
    </row>
    <row r="3" spans="1:13" s="1" customFormat="1" ht="15" x14ac:dyDescent="0.25">
      <c r="A3" s="616" t="s">
        <v>604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3" ht="33" customHeight="1" x14ac:dyDescent="0.2">
      <c r="A4" s="184"/>
      <c r="B4" s="619">
        <v>2016</v>
      </c>
      <c r="C4" s="620"/>
      <c r="D4" s="620"/>
      <c r="E4" s="619">
        <v>2017</v>
      </c>
      <c r="F4" s="620"/>
      <c r="G4" s="621"/>
      <c r="H4" s="619">
        <v>2018</v>
      </c>
      <c r="I4" s="620"/>
      <c r="J4" s="621"/>
      <c r="K4" s="619" t="s">
        <v>556</v>
      </c>
      <c r="L4" s="620"/>
      <c r="M4" s="621"/>
    </row>
    <row r="5" spans="1:13" x14ac:dyDescent="0.2">
      <c r="A5" s="185"/>
      <c r="B5" s="186" t="s">
        <v>774</v>
      </c>
      <c r="C5" s="187" t="s">
        <v>557</v>
      </c>
      <c r="D5" s="187" t="s">
        <v>558</v>
      </c>
      <c r="E5" s="186" t="s">
        <v>774</v>
      </c>
      <c r="F5" s="187" t="s">
        <v>557</v>
      </c>
      <c r="G5" s="188" t="s">
        <v>558</v>
      </c>
      <c r="H5" s="186" t="s">
        <v>774</v>
      </c>
      <c r="I5" s="187" t="s">
        <v>557</v>
      </c>
      <c r="J5" s="188" t="s">
        <v>558</v>
      </c>
      <c r="K5" s="186" t="s">
        <v>774</v>
      </c>
      <c r="L5" s="187" t="s">
        <v>557</v>
      </c>
      <c r="M5" s="188" t="s">
        <v>558</v>
      </c>
    </row>
    <row r="6" spans="1:13" x14ac:dyDescent="0.2">
      <c r="A6" s="194" t="s">
        <v>60</v>
      </c>
      <c r="B6" s="195">
        <f>SUM(B7:B10)</f>
        <v>1314.9528750676066</v>
      </c>
      <c r="C6" s="196">
        <v>-3.1323067580943942E-2</v>
      </c>
      <c r="D6" s="197">
        <f>B6/$B$13</f>
        <v>0.20981504899598011</v>
      </c>
      <c r="E6" s="195">
        <f>SUM(E7:E10)</f>
        <v>1383.0816181134592</v>
      </c>
      <c r="F6" s="196">
        <v>1.6097677838055713E-2</v>
      </c>
      <c r="G6" s="197">
        <f>E6/$E$13</f>
        <v>0.21103506639101882</v>
      </c>
      <c r="H6" s="195">
        <f>SUM(H7:H10)</f>
        <v>1484.2381296905839</v>
      </c>
      <c r="I6" s="196">
        <v>3.574729411276456E-2</v>
      </c>
      <c r="J6" s="197">
        <f>H6/$H$13</f>
        <v>0.21738797376685567</v>
      </c>
      <c r="K6" s="195">
        <f>SUM(K7:K10)</f>
        <v>389.53963977691501</v>
      </c>
      <c r="L6" s="196">
        <v>1.3041138525270446E-2</v>
      </c>
      <c r="M6" s="190">
        <f>K6/$K$13</f>
        <v>0.22287694255218482</v>
      </c>
    </row>
    <row r="7" spans="1:13" x14ac:dyDescent="0.2">
      <c r="A7" s="210" t="s">
        <v>577</v>
      </c>
      <c r="B7" s="198">
        <v>819.75185484766007</v>
      </c>
      <c r="C7" s="199">
        <v>-1.637574116743179E-2</v>
      </c>
      <c r="D7" s="200">
        <f t="shared" ref="D7:D12" si="0">B7/$B$13</f>
        <v>0.13080033425575377</v>
      </c>
      <c r="E7" s="198">
        <v>835.56353550946005</v>
      </c>
      <c r="F7" s="199">
        <v>-1.4921187336075947E-2</v>
      </c>
      <c r="G7" s="200">
        <f t="shared" ref="G7:G12" si="1">E7/$E$13</f>
        <v>0.12749298658937716</v>
      </c>
      <c r="H7" s="198">
        <v>905.05242457350994</v>
      </c>
      <c r="I7" s="199">
        <v>4.5605044466945577E-2</v>
      </c>
      <c r="J7" s="200">
        <f t="shared" ref="J7:J12" si="2">H7/$H$13</f>
        <v>0.13255791560336133</v>
      </c>
      <c r="K7" s="198">
        <v>252.81482652118004</v>
      </c>
      <c r="L7" s="199">
        <v>-8.0739283877165891E-3</v>
      </c>
      <c r="M7" s="191">
        <f t="shared" ref="M7:M12" si="3">K7/$K$13</f>
        <v>0.14464919564840867</v>
      </c>
    </row>
    <row r="8" spans="1:13" x14ac:dyDescent="0.2">
      <c r="A8" s="210" t="s">
        <v>580</v>
      </c>
      <c r="B8" s="198">
        <v>-0.16321314048802302</v>
      </c>
      <c r="C8" s="199" t="s">
        <v>561</v>
      </c>
      <c r="D8" s="200">
        <f t="shared" si="0"/>
        <v>-2.6042433700539799E-5</v>
      </c>
      <c r="E8" s="198">
        <v>-1.3789279037680175</v>
      </c>
      <c r="F8" s="199" t="s">
        <v>561</v>
      </c>
      <c r="G8" s="200">
        <f t="shared" si="1"/>
        <v>-2.104012792224385E-4</v>
      </c>
      <c r="H8" s="198">
        <v>-1.405752584288099E-2</v>
      </c>
      <c r="I8" s="199" t="s">
        <v>561</v>
      </c>
      <c r="J8" s="200">
        <f t="shared" si="2"/>
        <v>-2.0589263932979364E-6</v>
      </c>
      <c r="K8" s="198">
        <v>2.18958E-6</v>
      </c>
      <c r="L8" s="199" t="s">
        <v>561</v>
      </c>
      <c r="M8" s="191">
        <f t="shared" si="3"/>
        <v>1.2527785263468666E-9</v>
      </c>
    </row>
    <row r="9" spans="1:13" x14ac:dyDescent="0.2">
      <c r="A9" s="210" t="s">
        <v>579</v>
      </c>
      <c r="B9" s="198">
        <v>358.13731866677</v>
      </c>
      <c r="C9" s="199">
        <v>-5.8761910720699806E-2</v>
      </c>
      <c r="D9" s="200">
        <f t="shared" si="0"/>
        <v>5.714470874820813E-2</v>
      </c>
      <c r="E9" s="198">
        <v>374.78482827434004</v>
      </c>
      <c r="F9" s="199">
        <v>1.1575175538281801E-2</v>
      </c>
      <c r="G9" s="200">
        <f t="shared" si="1"/>
        <v>5.7185881210036933E-2</v>
      </c>
      <c r="H9" s="198">
        <v>391.18179700335997</v>
      </c>
      <c r="I9" s="199">
        <v>6.766697896382734E-3</v>
      </c>
      <c r="J9" s="200">
        <f t="shared" si="2"/>
        <v>5.7294187855668165E-2</v>
      </c>
      <c r="K9" s="198">
        <v>95.163219515429986</v>
      </c>
      <c r="L9" s="199">
        <v>3.8652259353161078E-2</v>
      </c>
      <c r="M9" s="191">
        <f t="shared" si="3"/>
        <v>5.4448084978381127E-2</v>
      </c>
    </row>
    <row r="10" spans="1:13" x14ac:dyDescent="0.2">
      <c r="A10" s="210" t="s">
        <v>578</v>
      </c>
      <c r="B10" s="198">
        <v>137.22691469366447</v>
      </c>
      <c r="C10" s="199">
        <v>-4.4378009584936429E-2</v>
      </c>
      <c r="D10" s="200">
        <f t="shared" si="0"/>
        <v>2.1896048425718739E-2</v>
      </c>
      <c r="E10" s="198">
        <v>174.11218223342701</v>
      </c>
      <c r="F10" s="199">
        <v>0.22110178851394857</v>
      </c>
      <c r="G10" s="200">
        <f t="shared" si="1"/>
        <v>2.6566599870827153E-2</v>
      </c>
      <c r="H10" s="198">
        <v>188.01796563955699</v>
      </c>
      <c r="I10" s="199">
        <v>4.2765904316495629E-2</v>
      </c>
      <c r="J10" s="200">
        <f t="shared" si="2"/>
        <v>2.753792923421949E-2</v>
      </c>
      <c r="K10" s="198">
        <v>41.561591550725005</v>
      </c>
      <c r="L10" s="199">
        <v>9.2905544243646387E-2</v>
      </c>
      <c r="M10" s="191">
        <f t="shared" si="3"/>
        <v>2.3779660672616505E-2</v>
      </c>
    </row>
    <row r="11" spans="1:13" x14ac:dyDescent="0.2">
      <c r="A11" s="201" t="s">
        <v>564</v>
      </c>
      <c r="B11" s="202">
        <v>226.83531140796464</v>
      </c>
      <c r="C11" s="203">
        <v>1.6237095234824084E-2</v>
      </c>
      <c r="D11" s="204">
        <f t="shared" si="0"/>
        <v>3.6194043816690807E-2</v>
      </c>
      <c r="E11" s="202">
        <v>228.33534127365968</v>
      </c>
      <c r="F11" s="203">
        <v>-2.5714538639562412E-2</v>
      </c>
      <c r="G11" s="204">
        <f t="shared" si="1"/>
        <v>3.4840144843245088E-2</v>
      </c>
      <c r="H11" s="202">
        <v>256.72366815739696</v>
      </c>
      <c r="I11" s="203">
        <v>8.4888941820939534E-2</v>
      </c>
      <c r="J11" s="204">
        <f t="shared" si="2"/>
        <v>3.7600865334436254E-2</v>
      </c>
      <c r="K11" s="202">
        <v>72.912084575852703</v>
      </c>
      <c r="L11" s="203">
        <v>7.0323650131753901E-2</v>
      </c>
      <c r="M11" s="192">
        <f t="shared" si="3"/>
        <v>4.1716993152940217E-2</v>
      </c>
    </row>
    <row r="12" spans="1:13" x14ac:dyDescent="0.2">
      <c r="A12" s="205" t="s">
        <v>565</v>
      </c>
      <c r="B12" s="206">
        <f>B6-B11</f>
        <v>1088.117563659642</v>
      </c>
      <c r="C12" s="207">
        <v>-4.0664611077249613E-2</v>
      </c>
      <c r="D12" s="208">
        <f t="shared" si="0"/>
        <v>0.17362100517928933</v>
      </c>
      <c r="E12" s="206">
        <f>E6-E11</f>
        <v>1154.7462768397995</v>
      </c>
      <c r="F12" s="207">
        <v>2.4797353788409193E-2</v>
      </c>
      <c r="G12" s="208">
        <f t="shared" si="1"/>
        <v>0.17619492154777372</v>
      </c>
      <c r="H12" s="206">
        <f>H6-H11</f>
        <v>1227.5144615331869</v>
      </c>
      <c r="I12" s="207">
        <v>2.6026587700196613E-2</v>
      </c>
      <c r="J12" s="208">
        <f t="shared" si="2"/>
        <v>0.17978710843241943</v>
      </c>
      <c r="K12" s="206">
        <f>K6-K11</f>
        <v>316.62755520106231</v>
      </c>
      <c r="L12" s="207">
        <v>7.111349907444886E-4</v>
      </c>
      <c r="M12" s="193">
        <f t="shared" si="3"/>
        <v>0.1811599493992446</v>
      </c>
    </row>
    <row r="13" spans="1:13" ht="12.75" thickBot="1" x14ac:dyDescent="0.25">
      <c r="A13" s="209" t="s">
        <v>566</v>
      </c>
      <c r="B13" s="622">
        <v>6267.2</v>
      </c>
      <c r="C13" s="623"/>
      <c r="D13" s="624"/>
      <c r="E13" s="622">
        <v>6553.8</v>
      </c>
      <c r="F13" s="625"/>
      <c r="G13" s="626"/>
      <c r="H13" s="622">
        <v>6827.6</v>
      </c>
      <c r="I13" s="625"/>
      <c r="J13" s="626"/>
      <c r="K13" s="622">
        <v>1747.779</v>
      </c>
      <c r="L13" s="625"/>
      <c r="M13" s="626"/>
    </row>
    <row r="14" spans="1:13" s="324" customFormat="1" x14ac:dyDescent="0.2">
      <c r="A14" s="617" t="s">
        <v>606</v>
      </c>
      <c r="B14" s="617"/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7"/>
    </row>
    <row r="15" spans="1:13" x14ac:dyDescent="0.2">
      <c r="A15" s="618" t="s">
        <v>607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</row>
  </sheetData>
  <mergeCells count="11">
    <mergeCell ref="A3:M3"/>
    <mergeCell ref="A14:M14"/>
    <mergeCell ref="A15:M15"/>
    <mergeCell ref="B4:D4"/>
    <mergeCell ref="E4:G4"/>
    <mergeCell ref="H4:J4"/>
    <mergeCell ref="K4:M4"/>
    <mergeCell ref="B13:D13"/>
    <mergeCell ref="E13:G13"/>
    <mergeCell ref="H13:J13"/>
    <mergeCell ref="K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6 E6 K6 H6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9"/>
  <sheetViews>
    <sheetView zoomScaleNormal="100" workbookViewId="0"/>
  </sheetViews>
  <sheetFormatPr defaultRowHeight="12" x14ac:dyDescent="0.2"/>
  <cols>
    <col min="1" max="1" width="36.42578125" style="79" customWidth="1"/>
    <col min="2" max="2" width="15.7109375" style="79" customWidth="1"/>
    <col min="3" max="3" width="36.42578125" style="79" customWidth="1"/>
    <col min="4" max="4" width="15.7109375" style="79" customWidth="1"/>
    <col min="5" max="5" width="36.42578125" style="79" customWidth="1"/>
    <col min="6" max="6" width="15.7109375" style="79" customWidth="1"/>
    <col min="7" max="16384" width="9.140625" style="79"/>
  </cols>
  <sheetData>
    <row r="1" spans="1:10" s="1" customFormat="1" ht="15" x14ac:dyDescent="0.25">
      <c r="A1" s="4" t="s">
        <v>0</v>
      </c>
    </row>
    <row r="2" spans="1:10" s="1" customFormat="1" ht="15" x14ac:dyDescent="0.25"/>
    <row r="3" spans="1:10" s="1" customFormat="1" ht="15" x14ac:dyDescent="0.25">
      <c r="A3" s="303" t="s">
        <v>670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A4" s="627">
        <v>2016</v>
      </c>
      <c r="B4" s="627"/>
      <c r="C4" s="627">
        <v>2017</v>
      </c>
      <c r="D4" s="627"/>
      <c r="E4" s="627">
        <v>2018</v>
      </c>
      <c r="F4" s="627"/>
    </row>
    <row r="5" spans="1:10" x14ac:dyDescent="0.2">
      <c r="A5" s="369" t="s">
        <v>656</v>
      </c>
      <c r="B5" s="369" t="s">
        <v>657</v>
      </c>
      <c r="C5" s="369" t="s">
        <v>656</v>
      </c>
      <c r="D5" s="369" t="s">
        <v>657</v>
      </c>
      <c r="E5" s="369" t="s">
        <v>656</v>
      </c>
      <c r="F5" s="369" t="s">
        <v>657</v>
      </c>
    </row>
    <row r="6" spans="1:10" x14ac:dyDescent="0.2">
      <c r="A6" s="294" t="s">
        <v>658</v>
      </c>
      <c r="B6" s="295" t="s">
        <v>659</v>
      </c>
      <c r="C6" s="298" t="s">
        <v>658</v>
      </c>
      <c r="D6" s="295" t="s">
        <v>660</v>
      </c>
      <c r="E6" s="298" t="s">
        <v>661</v>
      </c>
      <c r="F6" s="300" t="s">
        <v>662</v>
      </c>
    </row>
    <row r="7" spans="1:10" ht="24" x14ac:dyDescent="0.2">
      <c r="A7" s="294" t="s">
        <v>663</v>
      </c>
      <c r="B7" s="295" t="s">
        <v>664</v>
      </c>
      <c r="C7" s="298" t="s">
        <v>665</v>
      </c>
      <c r="D7" s="295" t="s">
        <v>666</v>
      </c>
      <c r="E7" s="292"/>
      <c r="F7" s="301"/>
    </row>
    <row r="8" spans="1:10" ht="24.75" thickBot="1" x14ac:dyDescent="0.25">
      <c r="A8" s="296" t="s">
        <v>667</v>
      </c>
      <c r="B8" s="297" t="s">
        <v>668</v>
      </c>
      <c r="C8" s="299" t="s">
        <v>669</v>
      </c>
      <c r="D8" s="297" t="s">
        <v>668</v>
      </c>
      <c r="E8" s="293"/>
      <c r="F8" s="302"/>
    </row>
    <row r="9" spans="1:10" x14ac:dyDescent="0.2">
      <c r="A9" s="439" t="s">
        <v>607</v>
      </c>
    </row>
  </sheetData>
  <mergeCells count="3">
    <mergeCell ref="A4:B4"/>
    <mergeCell ref="C4:D4"/>
    <mergeCell ref="E4:F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Z27"/>
  <sheetViews>
    <sheetView workbookViewId="0"/>
  </sheetViews>
  <sheetFormatPr defaultRowHeight="12" x14ac:dyDescent="0.2"/>
  <cols>
    <col min="1" max="1" width="43.28515625" style="79" customWidth="1"/>
    <col min="2" max="2" width="9.5703125" style="79" customWidth="1"/>
    <col min="3" max="3" width="9.140625" style="79" customWidth="1"/>
    <col min="4" max="4" width="9.7109375" style="79" customWidth="1"/>
    <col min="5" max="5" width="9.5703125" style="79" customWidth="1"/>
    <col min="6" max="6" width="9.140625" style="79" customWidth="1"/>
    <col min="7" max="7" width="9.7109375" style="79" customWidth="1"/>
    <col min="8" max="8" width="9.5703125" style="79" customWidth="1"/>
    <col min="9" max="9" width="9.140625" style="79" customWidth="1"/>
    <col min="10" max="10" width="9.7109375" style="79" customWidth="1"/>
    <col min="11" max="14" width="13.7109375" style="79" customWidth="1"/>
    <col min="15" max="19" width="9.140625" style="79"/>
    <col min="20" max="20" width="9.28515625" style="79" bestFit="1" customWidth="1"/>
    <col min="21" max="24" width="9.140625" style="79"/>
    <col min="25" max="25" width="13.28515625" style="79" bestFit="1" customWidth="1"/>
    <col min="26" max="16384" width="9.140625" style="79"/>
  </cols>
  <sheetData>
    <row r="1" spans="1:26" s="1" customFormat="1" ht="15" x14ac:dyDescent="0.25">
      <c r="A1" s="4" t="s">
        <v>0</v>
      </c>
    </row>
    <row r="2" spans="1:26" s="1" customFormat="1" ht="15" x14ac:dyDescent="0.25">
      <c r="A2" s="4"/>
    </row>
    <row r="3" spans="1:26" s="1" customFormat="1" ht="15" x14ac:dyDescent="0.25">
      <c r="A3" s="631" t="s">
        <v>775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26" ht="33" customHeight="1" x14ac:dyDescent="0.2">
      <c r="A4" s="211"/>
      <c r="B4" s="633">
        <v>2016</v>
      </c>
      <c r="C4" s="634"/>
      <c r="D4" s="634"/>
      <c r="E4" s="633">
        <v>2017</v>
      </c>
      <c r="F4" s="634"/>
      <c r="G4" s="635"/>
      <c r="H4" s="633">
        <v>2018</v>
      </c>
      <c r="I4" s="634"/>
      <c r="J4" s="635"/>
      <c r="K4" s="633" t="s">
        <v>568</v>
      </c>
      <c r="L4" s="634"/>
      <c r="M4" s="634"/>
      <c r="N4" s="636"/>
      <c r="W4" s="247"/>
      <c r="X4" s="440"/>
      <c r="Y4" s="441"/>
    </row>
    <row r="5" spans="1:26" ht="24" x14ac:dyDescent="0.2">
      <c r="A5" s="212"/>
      <c r="B5" s="186" t="s">
        <v>774</v>
      </c>
      <c r="C5" s="187" t="s">
        <v>557</v>
      </c>
      <c r="D5" s="187" t="s">
        <v>558</v>
      </c>
      <c r="E5" s="186" t="s">
        <v>774</v>
      </c>
      <c r="F5" s="187" t="s">
        <v>557</v>
      </c>
      <c r="G5" s="188" t="s">
        <v>558</v>
      </c>
      <c r="H5" s="186" t="s">
        <v>774</v>
      </c>
      <c r="I5" s="187" t="s">
        <v>557</v>
      </c>
      <c r="J5" s="188" t="s">
        <v>558</v>
      </c>
      <c r="K5" s="186" t="s">
        <v>776</v>
      </c>
      <c r="L5" s="187" t="s">
        <v>569</v>
      </c>
      <c r="M5" s="187" t="s">
        <v>570</v>
      </c>
      <c r="N5" s="189" t="s">
        <v>777</v>
      </c>
      <c r="W5" s="247"/>
      <c r="X5" s="440"/>
      <c r="Y5" s="441"/>
    </row>
    <row r="6" spans="1:26" x14ac:dyDescent="0.2">
      <c r="A6" s="213" t="s">
        <v>60</v>
      </c>
      <c r="B6" s="218">
        <f>SUM(B7:B10)</f>
        <v>1250.7528750676061</v>
      </c>
      <c r="C6" s="219">
        <v>-7.8616822543916665E-2</v>
      </c>
      <c r="D6" s="220">
        <f>B6/$B$13</f>
        <v>0.19957123995845133</v>
      </c>
      <c r="E6" s="218">
        <f>SUM(E7:E10)</f>
        <v>1316.6816181134591</v>
      </c>
      <c r="F6" s="219">
        <v>1.6967563356966586E-2</v>
      </c>
      <c r="G6" s="220">
        <f>E6/$E$13</f>
        <v>0.20090353964317786</v>
      </c>
      <c r="H6" s="218">
        <f>SUM(H7:H10)</f>
        <v>1442.438129690584</v>
      </c>
      <c r="I6" s="219">
        <v>5.7339493061117519E-2</v>
      </c>
      <c r="J6" s="220">
        <f>H6/$H$13</f>
        <v>0.21126576391273419</v>
      </c>
      <c r="K6" s="221">
        <f>-B6-E6-H6+'Tabela 6'!B6+'Tabela 6'!E6+'Tabela 6'!H6</f>
        <v>172.40000000000077</v>
      </c>
      <c r="L6" s="219">
        <f>K6/SUM($B$13:$J$13)</f>
        <v>8.7741620268111109E-3</v>
      </c>
      <c r="M6" s="219">
        <f>AVERAGE('Tabela 6'!C6,'Tabela 6'!F6,'Tabela 6'!I6)</f>
        <v>6.8406347899587772E-3</v>
      </c>
      <c r="N6" s="220">
        <f>AVERAGE(I6,F6,C6)</f>
        <v>-1.4365887086108531E-3</v>
      </c>
      <c r="W6" s="247"/>
      <c r="X6" s="440"/>
      <c r="Y6" s="441"/>
    </row>
    <row r="7" spans="1:26" x14ac:dyDescent="0.2">
      <c r="A7" s="214" t="s">
        <v>559</v>
      </c>
      <c r="B7" s="222">
        <f>819.75185484766-23.4-23.4</f>
        <v>772.95185484766</v>
      </c>
      <c r="C7" s="223">
        <v>-7.253128999741143E-2</v>
      </c>
      <c r="D7" s="224">
        <f t="shared" ref="D7:D12" si="0">B7/$B$13</f>
        <v>0.12333288467699452</v>
      </c>
      <c r="E7" s="222">
        <f>835.56353550946-17.8-4.5-5.2-22+27.8</f>
        <v>813.86353550946001</v>
      </c>
      <c r="F7" s="223">
        <v>1.7590524803997365E-2</v>
      </c>
      <c r="G7" s="224">
        <f t="shared" ref="G7:G12" si="1">E7/$E$13</f>
        <v>0.12418193040823033</v>
      </c>
      <c r="H7" s="222">
        <v>905.05242457351005</v>
      </c>
      <c r="I7" s="223">
        <v>7.3483955948991042E-2</v>
      </c>
      <c r="J7" s="224">
        <f t="shared" ref="J7:J12" si="2">H7/$H$13</f>
        <v>0.13255791560336136</v>
      </c>
      <c r="K7" s="225">
        <f>-B7-E7-H7+'Tabela 6'!B7+'Tabela 6'!E7+'Tabela 6'!H7</f>
        <v>68.499999999999886</v>
      </c>
      <c r="L7" s="223">
        <f t="shared" ref="L7:L12" si="3">K7/SUM($B$13:$J$13)</f>
        <v>3.4862534735299153E-3</v>
      </c>
      <c r="M7" s="223">
        <f>AVERAGE('Tabela 6'!C7,'Tabela 6'!F7,'Tabela 6'!I7)</f>
        <v>4.7693719878126135E-3</v>
      </c>
      <c r="N7" s="224">
        <f>AVERAGE(I7,F7,C7)</f>
        <v>6.1810635851923257E-3</v>
      </c>
      <c r="W7" s="247"/>
      <c r="X7" s="440"/>
      <c r="Y7" s="441"/>
    </row>
    <row r="8" spans="1:26" x14ac:dyDescent="0.2">
      <c r="A8" s="214" t="s">
        <v>560</v>
      </c>
      <c r="B8" s="222">
        <v>-0.16321314048802302</v>
      </c>
      <c r="C8" s="223" t="s">
        <v>561</v>
      </c>
      <c r="D8" s="224">
        <f t="shared" si="0"/>
        <v>-2.6042433700539799E-5</v>
      </c>
      <c r="E8" s="222">
        <v>-1.3789279037680175</v>
      </c>
      <c r="F8" s="223" t="s">
        <v>561</v>
      </c>
      <c r="G8" s="224">
        <f t="shared" si="1"/>
        <v>-2.104012792224385E-4</v>
      </c>
      <c r="H8" s="222">
        <v>-1.4057525842881001E-2</v>
      </c>
      <c r="I8" s="223" t="s">
        <v>561</v>
      </c>
      <c r="J8" s="224">
        <f t="shared" si="2"/>
        <v>-2.0589263932979377E-6</v>
      </c>
      <c r="K8" s="225">
        <f>-B8-E8-H8+'Tabela 6'!B8+'Tabela 6'!E8+'Tabela 6'!H8</f>
        <v>0</v>
      </c>
      <c r="L8" s="223" t="s">
        <v>561</v>
      </c>
      <c r="M8" s="223" t="s">
        <v>561</v>
      </c>
      <c r="N8" s="224" t="s">
        <v>561</v>
      </c>
      <c r="W8" s="247"/>
      <c r="X8" s="440"/>
      <c r="Y8" s="441"/>
    </row>
    <row r="9" spans="1:26" x14ac:dyDescent="0.2">
      <c r="A9" s="214" t="s">
        <v>562</v>
      </c>
      <c r="B9" s="222">
        <f>358.13731866677</f>
        <v>358.13731866677</v>
      </c>
      <c r="C9" s="223">
        <v>-5.8761910720699806E-2</v>
      </c>
      <c r="D9" s="224">
        <f t="shared" si="0"/>
        <v>5.714470874820813E-2</v>
      </c>
      <c r="E9" s="222">
        <f>374.78482827434-2.3</f>
        <v>372.48482827433997</v>
      </c>
      <c r="F9" s="223">
        <v>5.3672857620310488E-3</v>
      </c>
      <c r="G9" s="224">
        <f t="shared" si="1"/>
        <v>5.6834939771482185E-2</v>
      </c>
      <c r="H9" s="222">
        <v>391.18179700335997</v>
      </c>
      <c r="I9" s="223">
        <v>1.298322869010482E-2</v>
      </c>
      <c r="J9" s="224">
        <f t="shared" si="2"/>
        <v>5.7294187855668165E-2</v>
      </c>
      <c r="K9" s="225">
        <f>-B9-E9-H9+'Tabela 6'!B9+'Tabela 6'!E9+'Tabela 6'!H9</f>
        <v>2.2999999999998408</v>
      </c>
      <c r="L9" s="223">
        <f t="shared" si="3"/>
        <v>1.1705668597252939E-4</v>
      </c>
      <c r="M9" s="223">
        <f>AVERAGE('Tabela 6'!C9,'Tabela 6'!F9,'Tabela 6'!I9)</f>
        <v>-1.3473345762011757E-2</v>
      </c>
      <c r="N9" s="224">
        <f>AVERAGE(I9,F9,C9)</f>
        <v>-1.3470465422854646E-2</v>
      </c>
      <c r="W9" s="247"/>
      <c r="X9" s="440"/>
      <c r="Y9" s="441"/>
    </row>
    <row r="10" spans="1:26" x14ac:dyDescent="0.2">
      <c r="A10" s="214" t="s">
        <v>563</v>
      </c>
      <c r="B10" s="222">
        <f>137.226914693664-17.4</f>
        <v>119.82691469366401</v>
      </c>
      <c r="C10" s="223">
        <v>-0.16554828197895843</v>
      </c>
      <c r="D10" s="224">
        <f t="shared" si="0"/>
        <v>1.9119688966949197E-2</v>
      </c>
      <c r="E10" s="222">
        <f>174.112182233427-31.4-11</f>
        <v>131.712182233427</v>
      </c>
      <c r="F10" s="223">
        <v>5.7873104509474471E-2</v>
      </c>
      <c r="G10" s="224">
        <f t="shared" si="1"/>
        <v>2.0097070742687753E-2</v>
      </c>
      <c r="H10" s="222">
        <f>188.017965639557-19-22.8</f>
        <v>146.21796563955698</v>
      </c>
      <c r="I10" s="223">
        <v>7.1991702531857271E-2</v>
      </c>
      <c r="J10" s="224">
        <f t="shared" si="2"/>
        <v>2.1415719380097981E-2</v>
      </c>
      <c r="K10" s="225">
        <f>-B10-E10-H10+'Tabela 6'!B10+'Tabela 6'!E10+'Tabela 6'!H10</f>
        <v>101.60000000000051</v>
      </c>
      <c r="L10" s="223">
        <f t="shared" si="3"/>
        <v>5.1708518673086387E-3</v>
      </c>
      <c r="M10" s="223">
        <f>AVERAGE('Tabela 6'!C10,'Tabela 6'!F10,'Tabela 6'!I10)</f>
        <v>7.3163227748502591E-2</v>
      </c>
      <c r="N10" s="224">
        <f>AVERAGE(I10,F10,C10)</f>
        <v>-1.1894491645875563E-2</v>
      </c>
      <c r="W10" s="247"/>
      <c r="X10" s="440"/>
      <c r="Y10" s="441"/>
    </row>
    <row r="11" spans="1:26" x14ac:dyDescent="0.2">
      <c r="A11" s="215" t="s">
        <v>564</v>
      </c>
      <c r="B11" s="226">
        <f>226.835311407965-11</f>
        <v>215.83531140796501</v>
      </c>
      <c r="C11" s="227">
        <v>-3.3043627321982183E-2</v>
      </c>
      <c r="D11" s="228">
        <f t="shared" si="0"/>
        <v>3.4438874043905575E-2</v>
      </c>
      <c r="E11" s="226">
        <v>228.33534127365999</v>
      </c>
      <c r="F11" s="227">
        <v>2.3939709337996495E-2</v>
      </c>
      <c r="G11" s="228">
        <f t="shared" si="1"/>
        <v>3.4840144843245137E-2</v>
      </c>
      <c r="H11" s="226">
        <v>256.72366815739701</v>
      </c>
      <c r="I11" s="227">
        <v>8.4888941820938202E-2</v>
      </c>
      <c r="J11" s="228">
        <f t="shared" si="2"/>
        <v>3.7600865334436261E-2</v>
      </c>
      <c r="K11" s="229">
        <f>-B11-E11-H11+'Tabela 6'!B11+'Tabela 6'!E11+'Tabela 6'!H11</f>
        <v>10.999999999999233</v>
      </c>
      <c r="L11" s="227">
        <f t="shared" si="3"/>
        <v>5.5983632421644457E-4</v>
      </c>
      <c r="M11" s="227">
        <f>AVERAGE('Tabela 6'!C11,'Tabela 6'!F11,'Tabela 6'!I11)</f>
        <v>2.5137166138733735E-2</v>
      </c>
      <c r="N11" s="228">
        <f>AVERAGE(I11,F11,C11)</f>
        <v>2.5261674612317504E-2</v>
      </c>
      <c r="X11" s="440"/>
      <c r="Y11" s="441"/>
    </row>
    <row r="12" spans="1:26" x14ac:dyDescent="0.2">
      <c r="A12" s="216" t="s">
        <v>565</v>
      </c>
      <c r="B12" s="230">
        <f>B6-B11</f>
        <v>1034.917563659641</v>
      </c>
      <c r="C12" s="231">
        <v>-8.7568221859011808E-2</v>
      </c>
      <c r="D12" s="232">
        <f t="shared" si="0"/>
        <v>0.16513236591454575</v>
      </c>
      <c r="E12" s="230">
        <f>E6-E11</f>
        <v>1088.346276839799</v>
      </c>
      <c r="F12" s="231">
        <v>1.5520239877594655E-2</v>
      </c>
      <c r="G12" s="232">
        <f t="shared" si="1"/>
        <v>0.16606339479993271</v>
      </c>
      <c r="H12" s="230">
        <f>H6-H11</f>
        <v>1185.714461533187</v>
      </c>
      <c r="I12" s="231">
        <v>5.1554022694851431E-2</v>
      </c>
      <c r="J12" s="232">
        <f t="shared" si="2"/>
        <v>0.17366489857829792</v>
      </c>
      <c r="K12" s="233">
        <f>-B12-E12-H12+'Tabela 6'!B12+'Tabela 6'!E12+'Tabela 6'!H12</f>
        <v>161.40000000000146</v>
      </c>
      <c r="L12" s="231">
        <f t="shared" si="3"/>
        <v>8.214325702594661E-3</v>
      </c>
      <c r="M12" s="231">
        <f>AVERAGE('Tabela 6'!C12,'Tabela 6'!F12,'Tabela 6'!I12)</f>
        <v>3.3864434704520643E-3</v>
      </c>
      <c r="N12" s="232">
        <f>AVERAGE(I12,F12,C12)</f>
        <v>-6.8313197621885742E-3</v>
      </c>
      <c r="X12" s="440"/>
      <c r="Y12" s="441"/>
    </row>
    <row r="13" spans="1:26" ht="12.75" thickBot="1" x14ac:dyDescent="0.25">
      <c r="A13" s="217" t="s">
        <v>566</v>
      </c>
      <c r="B13" s="628">
        <v>6267.2</v>
      </c>
      <c r="C13" s="629"/>
      <c r="D13" s="630"/>
      <c r="E13" s="628">
        <v>6553.8</v>
      </c>
      <c r="F13" s="629"/>
      <c r="G13" s="630"/>
      <c r="H13" s="628">
        <v>6827.6</v>
      </c>
      <c r="I13" s="629"/>
      <c r="J13" s="630"/>
      <c r="K13" s="628">
        <f>H13+E13+B13</f>
        <v>19648.600000000002</v>
      </c>
      <c r="L13" s="629"/>
      <c r="M13" s="629"/>
      <c r="N13" s="630"/>
      <c r="X13" s="440"/>
      <c r="Y13" s="441"/>
    </row>
    <row r="14" spans="1:26" s="324" customFormat="1" x14ac:dyDescent="0.2">
      <c r="A14" s="442" t="s">
        <v>607</v>
      </c>
      <c r="B14" s="443"/>
      <c r="C14" s="443"/>
      <c r="D14" s="444"/>
      <c r="E14" s="443"/>
      <c r="F14" s="443"/>
      <c r="G14" s="444"/>
      <c r="H14" s="443"/>
      <c r="I14" s="443"/>
      <c r="J14" s="444"/>
      <c r="K14" s="443"/>
      <c r="L14" s="443"/>
      <c r="M14" s="443"/>
      <c r="N14" s="444"/>
      <c r="X14" s="440"/>
      <c r="Y14" s="445"/>
      <c r="Z14" s="79"/>
    </row>
    <row r="21" spans="1:10" x14ac:dyDescent="0.2">
      <c r="A21" s="247"/>
      <c r="B21" s="247"/>
      <c r="C21" s="247"/>
      <c r="D21" s="247"/>
      <c r="I21" s="247"/>
      <c r="J21" s="247"/>
    </row>
    <row r="22" spans="1:10" x14ac:dyDescent="0.2">
      <c r="A22" s="247"/>
      <c r="B22" s="247"/>
      <c r="C22" s="247"/>
      <c r="D22" s="247"/>
      <c r="I22" s="247"/>
      <c r="J22" s="247"/>
    </row>
    <row r="23" spans="1:10" x14ac:dyDescent="0.2">
      <c r="A23" s="247"/>
      <c r="B23" s="247"/>
      <c r="C23" s="247"/>
      <c r="D23" s="247"/>
      <c r="I23" s="247"/>
      <c r="J23" s="247"/>
    </row>
    <row r="24" spans="1:10" x14ac:dyDescent="0.2">
      <c r="A24" s="247"/>
      <c r="B24" s="247"/>
      <c r="C24" s="247"/>
      <c r="D24" s="247"/>
      <c r="I24" s="247"/>
      <c r="J24" s="247"/>
    </row>
    <row r="25" spans="1:10" x14ac:dyDescent="0.2">
      <c r="A25" s="247"/>
      <c r="B25" s="247"/>
      <c r="C25" s="247"/>
      <c r="D25" s="247"/>
      <c r="I25" s="247"/>
      <c r="J25" s="247"/>
    </row>
    <row r="26" spans="1:10" x14ac:dyDescent="0.2">
      <c r="A26" s="247"/>
      <c r="B26" s="247"/>
      <c r="C26" s="247"/>
      <c r="D26" s="247"/>
      <c r="I26" s="247"/>
      <c r="J26" s="247"/>
    </row>
    <row r="27" spans="1:10" x14ac:dyDescent="0.2">
      <c r="A27" s="247"/>
      <c r="B27" s="247"/>
      <c r="C27" s="247"/>
      <c r="D27" s="247"/>
      <c r="I27" s="247"/>
      <c r="J27" s="247"/>
    </row>
  </sheetData>
  <mergeCells count="9">
    <mergeCell ref="B13:D13"/>
    <mergeCell ref="E13:G13"/>
    <mergeCell ref="H13:J13"/>
    <mergeCell ref="K13:N13"/>
    <mergeCell ref="A3:N3"/>
    <mergeCell ref="B4:D4"/>
    <mergeCell ref="E4:G4"/>
    <mergeCell ref="H4:J4"/>
    <mergeCell ref="K4:N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K57"/>
  <sheetViews>
    <sheetView zoomScaleNormal="100" workbookViewId="0"/>
  </sheetViews>
  <sheetFormatPr defaultRowHeight="12" x14ac:dyDescent="0.2"/>
  <cols>
    <col min="1" max="1" width="63.140625" style="79" bestFit="1" customWidth="1"/>
    <col min="2" max="5" width="11.5703125" style="79" customWidth="1"/>
    <col min="6" max="6" width="1.7109375" style="79" customWidth="1"/>
    <col min="7" max="10" width="11.5703125" style="79" customWidth="1"/>
    <col min="11" max="11" width="8.7109375" style="79" customWidth="1"/>
    <col min="12" max="16384" width="9.140625" style="79"/>
  </cols>
  <sheetData>
    <row r="1" spans="1:10" ht="14.25" x14ac:dyDescent="0.2">
      <c r="A1" s="4" t="s">
        <v>0</v>
      </c>
    </row>
    <row r="3" spans="1:10" x14ac:dyDescent="0.2">
      <c r="A3" s="637" t="s">
        <v>609</v>
      </c>
      <c r="B3" s="637"/>
      <c r="C3" s="637"/>
      <c r="D3" s="637"/>
      <c r="E3" s="637"/>
      <c r="F3" s="637"/>
      <c r="G3" s="637"/>
      <c r="H3" s="637"/>
      <c r="I3" s="637"/>
      <c r="J3" s="637"/>
    </row>
    <row r="4" spans="1:10" x14ac:dyDescent="0.2">
      <c r="A4" s="234"/>
      <c r="B4" s="235">
        <v>42430</v>
      </c>
      <c r="C4" s="235">
        <v>42795</v>
      </c>
      <c r="D4" s="235">
        <v>43160</v>
      </c>
      <c r="E4" s="235">
        <v>43525</v>
      </c>
      <c r="F4" s="236"/>
      <c r="G4" s="235">
        <v>42430</v>
      </c>
      <c r="H4" s="235">
        <v>42795</v>
      </c>
      <c r="I4" s="235">
        <v>43160</v>
      </c>
      <c r="J4" s="237">
        <v>43525</v>
      </c>
    </row>
    <row r="5" spans="1:10" x14ac:dyDescent="0.2">
      <c r="A5" s="238" t="s">
        <v>571</v>
      </c>
      <c r="B5" s="260">
        <f>B14/1000</f>
        <v>1204.6549898937328</v>
      </c>
      <c r="C5" s="239">
        <f t="shared" ref="C5:E5" si="0">C14/1000</f>
        <v>1249.3867933882987</v>
      </c>
      <c r="D5" s="239">
        <f t="shared" si="0"/>
        <v>1301.1101187398679</v>
      </c>
      <c r="E5" s="239">
        <f t="shared" si="0"/>
        <v>1360.7313260166259</v>
      </c>
      <c r="F5" s="240"/>
      <c r="G5" s="241">
        <v>1</v>
      </c>
      <c r="H5" s="241">
        <v>1</v>
      </c>
      <c r="I5" s="241">
        <v>1</v>
      </c>
      <c r="J5" s="242">
        <v>1</v>
      </c>
    </row>
    <row r="6" spans="1:10" x14ac:dyDescent="0.2">
      <c r="A6" s="255" t="s">
        <v>572</v>
      </c>
      <c r="B6" s="261">
        <f>B15/1000</f>
        <v>450.72822956148997</v>
      </c>
      <c r="C6" s="243">
        <f t="shared" ref="C6:E6" si="1">C15/1000</f>
        <v>519.55426168786005</v>
      </c>
      <c r="D6" s="243">
        <f t="shared" si="1"/>
        <v>570.27218881026988</v>
      </c>
      <c r="E6" s="243">
        <f t="shared" si="1"/>
        <v>595.67152829537008</v>
      </c>
      <c r="F6" s="244"/>
      <c r="G6" s="549">
        <f>B6/B$5</f>
        <v>0.37415544977010423</v>
      </c>
      <c r="H6" s="245">
        <f t="shared" ref="H6:H10" si="2">C6/C$5</f>
        <v>0.41584740965513556</v>
      </c>
      <c r="I6" s="245">
        <f t="shared" ref="I6:I10" si="3">D6/D$5</f>
        <v>0.43829663653879009</v>
      </c>
      <c r="J6" s="246">
        <f t="shared" ref="J6:J10" si="4">E6/E$5</f>
        <v>0.43775837074253698</v>
      </c>
    </row>
    <row r="7" spans="1:10" x14ac:dyDescent="0.2">
      <c r="A7" s="255" t="s">
        <v>573</v>
      </c>
      <c r="B7" s="261">
        <f>B16/1000</f>
        <v>242.90827296626998</v>
      </c>
      <c r="C7" s="243">
        <f t="shared" ref="C7:E7" si="5">C16/1000</f>
        <v>265.31613520137</v>
      </c>
      <c r="D7" s="243">
        <f t="shared" si="5"/>
        <v>290.72618480451001</v>
      </c>
      <c r="E7" s="243">
        <f t="shared" si="5"/>
        <v>301.09456020091</v>
      </c>
      <c r="F7" s="244"/>
      <c r="G7" s="245">
        <f t="shared" ref="G7:G10" si="6">B7/B$5</f>
        <v>0.20164136205312846</v>
      </c>
      <c r="H7" s="245">
        <f t="shared" si="2"/>
        <v>0.21235708317505164</v>
      </c>
      <c r="I7" s="245">
        <f t="shared" si="3"/>
        <v>0.22344471894975337</v>
      </c>
      <c r="J7" s="246">
        <f t="shared" si="4"/>
        <v>0.22127407111463171</v>
      </c>
    </row>
    <row r="8" spans="1:10" x14ac:dyDescent="0.2">
      <c r="A8" s="255" t="s">
        <v>611</v>
      </c>
      <c r="B8" s="261">
        <f>B18/1000</f>
        <v>55.569175635160001</v>
      </c>
      <c r="C8" s="243">
        <f t="shared" ref="C8:E8" si="7">C18/1000</f>
        <v>55.237894614389994</v>
      </c>
      <c r="D8" s="243">
        <f t="shared" si="7"/>
        <v>53.458520920020007</v>
      </c>
      <c r="E8" s="243">
        <f t="shared" si="7"/>
        <v>54.248258723290014</v>
      </c>
      <c r="F8" s="244"/>
      <c r="G8" s="245">
        <f t="shared" si="6"/>
        <v>4.6128705813157318E-2</v>
      </c>
      <c r="H8" s="245">
        <f t="shared" si="2"/>
        <v>4.4212004566325305E-2</v>
      </c>
      <c r="I8" s="245">
        <f t="shared" si="3"/>
        <v>4.1086853564550607E-2</v>
      </c>
      <c r="J8" s="246">
        <f t="shared" si="4"/>
        <v>3.9866987469227406E-2</v>
      </c>
    </row>
    <row r="9" spans="1:10" x14ac:dyDescent="0.2">
      <c r="A9" s="255" t="s">
        <v>612</v>
      </c>
      <c r="B9" s="261">
        <f>B23/1000</f>
        <v>44.007731057110007</v>
      </c>
      <c r="C9" s="243">
        <f t="shared" ref="C9:E9" si="8">C23/1000</f>
        <v>50.14796024899001</v>
      </c>
      <c r="D9" s="243">
        <f t="shared" si="8"/>
        <v>54.530025946979983</v>
      </c>
      <c r="E9" s="243">
        <f t="shared" si="8"/>
        <v>57.081080628899997</v>
      </c>
      <c r="F9" s="244"/>
      <c r="G9" s="245">
        <f t="shared" si="6"/>
        <v>3.6531398139970431E-2</v>
      </c>
      <c r="H9" s="245">
        <f t="shared" si="2"/>
        <v>4.0138058537492846E-2</v>
      </c>
      <c r="I9" s="245">
        <f t="shared" si="3"/>
        <v>4.1910384956342209E-2</v>
      </c>
      <c r="J9" s="246">
        <f t="shared" si="4"/>
        <v>4.1948825265894232E-2</v>
      </c>
    </row>
    <row r="10" spans="1:10" ht="12.75" thickBot="1" x14ac:dyDescent="0.25">
      <c r="A10" s="256" t="s">
        <v>613</v>
      </c>
      <c r="B10" s="262">
        <f>B46/1000</f>
        <v>411.44158067370302</v>
      </c>
      <c r="C10" s="257">
        <f t="shared" ref="C10:E10" si="9">C46/1000</f>
        <v>359.13054163568864</v>
      </c>
      <c r="D10" s="257">
        <f t="shared" si="9"/>
        <v>332.12319825808771</v>
      </c>
      <c r="E10" s="257">
        <f t="shared" si="9"/>
        <v>352.63589816815573</v>
      </c>
      <c r="F10" s="258"/>
      <c r="G10" s="259">
        <f t="shared" si="6"/>
        <v>0.34154308422363971</v>
      </c>
      <c r="H10" s="259">
        <f t="shared" si="2"/>
        <v>0.28744544406599465</v>
      </c>
      <c r="I10" s="259">
        <f t="shared" si="3"/>
        <v>0.25526140599056352</v>
      </c>
      <c r="J10" s="259">
        <f t="shared" si="4"/>
        <v>0.25915174540770963</v>
      </c>
    </row>
    <row r="11" spans="1:10" x14ac:dyDescent="0.2">
      <c r="A11" s="638" t="s">
        <v>610</v>
      </c>
      <c r="B11" s="638"/>
      <c r="C11" s="638"/>
      <c r="D11" s="638"/>
      <c r="E11" s="638"/>
      <c r="F11" s="638"/>
      <c r="G11" s="638"/>
      <c r="H11" s="638"/>
      <c r="I11" s="638"/>
      <c r="J11" s="638"/>
    </row>
    <row r="14" spans="1:10" x14ac:dyDescent="0.2">
      <c r="A14" s="252" t="s">
        <v>571</v>
      </c>
      <c r="B14" s="253">
        <v>1204654.9898937328</v>
      </c>
      <c r="C14" s="253">
        <v>1249386.7933882987</v>
      </c>
      <c r="D14" s="253">
        <v>1301110.1187398678</v>
      </c>
      <c r="E14" s="253">
        <v>1360731.3260166259</v>
      </c>
      <c r="F14" s="252"/>
      <c r="G14" s="254">
        <f t="shared" ref="G14:G46" si="10">B14/B$14</f>
        <v>1</v>
      </c>
      <c r="H14" s="254">
        <f t="shared" ref="H14:H46" si="11">C14/C$14</f>
        <v>1</v>
      </c>
      <c r="I14" s="254">
        <f t="shared" ref="I14:I46" si="12">D14/D$14</f>
        <v>1</v>
      </c>
      <c r="J14" s="254">
        <f t="shared" ref="J14:J46" si="13">E14/E$14</f>
        <v>1</v>
      </c>
    </row>
    <row r="15" spans="1:10" x14ac:dyDescent="0.2">
      <c r="A15" s="252" t="s">
        <v>572</v>
      </c>
      <c r="B15" s="253">
        <v>450728.22956148995</v>
      </c>
      <c r="C15" s="253">
        <v>519554.26168786001</v>
      </c>
      <c r="D15" s="253">
        <v>570272.18881026993</v>
      </c>
      <c r="E15" s="253">
        <v>595671.52829537005</v>
      </c>
      <c r="F15" s="252"/>
      <c r="G15" s="254">
        <f t="shared" si="10"/>
        <v>0.37415544977010423</v>
      </c>
      <c r="H15" s="254">
        <f t="shared" si="11"/>
        <v>0.4158474096551355</v>
      </c>
      <c r="I15" s="254">
        <f t="shared" si="12"/>
        <v>0.43829663653879014</v>
      </c>
      <c r="J15" s="254">
        <f t="shared" si="13"/>
        <v>0.43775837074253698</v>
      </c>
    </row>
    <row r="16" spans="1:10" x14ac:dyDescent="0.2">
      <c r="A16" s="252" t="s">
        <v>573</v>
      </c>
      <c r="B16" s="253">
        <v>242908.27296626999</v>
      </c>
      <c r="C16" s="253">
        <v>265316.13520136999</v>
      </c>
      <c r="D16" s="253">
        <v>290726.18480451003</v>
      </c>
      <c r="E16" s="253">
        <v>301094.56020090997</v>
      </c>
      <c r="F16" s="252"/>
      <c r="G16" s="254">
        <f t="shared" si="10"/>
        <v>0.20164136205312846</v>
      </c>
      <c r="H16" s="254">
        <f t="shared" si="11"/>
        <v>0.21235708317505164</v>
      </c>
      <c r="I16" s="254">
        <f t="shared" si="12"/>
        <v>0.2234447189497534</v>
      </c>
      <c r="J16" s="254">
        <f t="shared" si="13"/>
        <v>0.22127407111463171</v>
      </c>
    </row>
    <row r="17" spans="1:10" x14ac:dyDescent="0.2">
      <c r="A17" s="263" t="s">
        <v>574</v>
      </c>
      <c r="B17" s="264">
        <v>267126.61437856965</v>
      </c>
      <c r="C17" s="264">
        <v>206626.73546748527</v>
      </c>
      <c r="D17" s="264">
        <v>195082.06982969522</v>
      </c>
      <c r="E17" s="264">
        <v>201946.32750436582</v>
      </c>
      <c r="F17" s="263"/>
      <c r="G17" s="265">
        <f t="shared" si="10"/>
        <v>0.22174532676956238</v>
      </c>
      <c r="H17" s="265">
        <f t="shared" si="11"/>
        <v>0.16538251929742262</v>
      </c>
      <c r="I17" s="265">
        <f t="shared" si="12"/>
        <v>0.14993509543883438</v>
      </c>
      <c r="J17" s="265">
        <f t="shared" si="13"/>
        <v>0.14841014066718</v>
      </c>
    </row>
    <row r="18" spans="1:10" x14ac:dyDescent="0.2">
      <c r="A18" s="268" t="s">
        <v>611</v>
      </c>
      <c r="B18" s="253">
        <v>55569.175635159998</v>
      </c>
      <c r="C18" s="253">
        <v>55237.894614389996</v>
      </c>
      <c r="D18" s="253">
        <v>53458.520920020004</v>
      </c>
      <c r="E18" s="253">
        <v>54248.258723290011</v>
      </c>
      <c r="F18" s="252"/>
      <c r="G18" s="254">
        <f t="shared" si="10"/>
        <v>4.6128705813157311E-2</v>
      </c>
      <c r="H18" s="254">
        <f t="shared" si="11"/>
        <v>4.4212004566325305E-2</v>
      </c>
      <c r="I18" s="254">
        <f t="shared" si="12"/>
        <v>4.1086853564550607E-2</v>
      </c>
      <c r="J18" s="254">
        <f t="shared" si="13"/>
        <v>3.9866987469227406E-2</v>
      </c>
    </row>
    <row r="19" spans="1:10" x14ac:dyDescent="0.2">
      <c r="A19" s="267" t="s">
        <v>581</v>
      </c>
      <c r="B19" s="250">
        <v>202.29387964</v>
      </c>
      <c r="C19" s="250">
        <v>195.65036852</v>
      </c>
      <c r="D19" s="250">
        <v>173.28356176</v>
      </c>
      <c r="E19" s="250">
        <v>161.66308223000001</v>
      </c>
      <c r="F19" s="249"/>
      <c r="G19" s="251">
        <f t="shared" si="10"/>
        <v>1.6792681833148354E-4</v>
      </c>
      <c r="H19" s="251">
        <f t="shared" si="11"/>
        <v>1.5659711592548708E-4</v>
      </c>
      <c r="I19" s="251">
        <f t="shared" si="12"/>
        <v>1.331813189861486E-4</v>
      </c>
      <c r="J19" s="251">
        <f t="shared" si="13"/>
        <v>1.1880602668511268E-4</v>
      </c>
    </row>
    <row r="20" spans="1:10" x14ac:dyDescent="0.2">
      <c r="A20" s="267" t="s">
        <v>582</v>
      </c>
      <c r="B20" s="250">
        <v>0</v>
      </c>
      <c r="C20" s="250">
        <v>2900</v>
      </c>
      <c r="D20" s="250">
        <v>0</v>
      </c>
      <c r="E20" s="250">
        <v>0</v>
      </c>
      <c r="F20" s="249"/>
      <c r="G20" s="251">
        <f t="shared" si="10"/>
        <v>0</v>
      </c>
      <c r="H20" s="251">
        <f t="shared" si="11"/>
        <v>2.3211386700633268E-3</v>
      </c>
      <c r="I20" s="251">
        <f t="shared" si="12"/>
        <v>0</v>
      </c>
      <c r="J20" s="251">
        <f t="shared" si="13"/>
        <v>0</v>
      </c>
    </row>
    <row r="21" spans="1:10" x14ac:dyDescent="0.2">
      <c r="A21" s="267" t="s">
        <v>583</v>
      </c>
      <c r="B21" s="250">
        <v>125.55506567</v>
      </c>
      <c r="C21" s="250">
        <v>189.19680925</v>
      </c>
      <c r="D21" s="250">
        <v>0</v>
      </c>
      <c r="E21" s="250">
        <v>0</v>
      </c>
      <c r="F21" s="249"/>
      <c r="G21" s="251">
        <f t="shared" si="10"/>
        <v>1.0422491644771727E-4</v>
      </c>
      <c r="H21" s="251">
        <f t="shared" si="11"/>
        <v>1.5143173455267928E-4</v>
      </c>
      <c r="I21" s="251">
        <f t="shared" si="12"/>
        <v>0</v>
      </c>
      <c r="J21" s="251">
        <f t="shared" si="13"/>
        <v>0</v>
      </c>
    </row>
    <row r="22" spans="1:10" x14ac:dyDescent="0.2">
      <c r="A22" s="267" t="s">
        <v>584</v>
      </c>
      <c r="B22" s="250">
        <v>510.63927405999999</v>
      </c>
      <c r="C22" s="250">
        <v>546.76394447999996</v>
      </c>
      <c r="D22" s="250">
        <v>572.02955778</v>
      </c>
      <c r="E22" s="250">
        <v>630.08440527999994</v>
      </c>
      <c r="F22" s="249"/>
      <c r="G22" s="251">
        <f t="shared" si="10"/>
        <v>4.2388839820855714E-4</v>
      </c>
      <c r="H22" s="251">
        <f t="shared" si="11"/>
        <v>4.3762583963065024E-4</v>
      </c>
      <c r="I22" s="251">
        <f t="shared" si="12"/>
        <v>4.3964730543638667E-4</v>
      </c>
      <c r="J22" s="251">
        <f t="shared" si="13"/>
        <v>4.6304835733038851E-4</v>
      </c>
    </row>
    <row r="23" spans="1:10" x14ac:dyDescent="0.2">
      <c r="A23" s="268" t="s">
        <v>614</v>
      </c>
      <c r="B23" s="253">
        <v>44007.73105711001</v>
      </c>
      <c r="C23" s="253">
        <v>50147.960248990013</v>
      </c>
      <c r="D23" s="253">
        <v>54530.025946979986</v>
      </c>
      <c r="E23" s="253">
        <v>57081.080628899996</v>
      </c>
      <c r="F23" s="252"/>
      <c r="G23" s="254">
        <f t="shared" si="10"/>
        <v>3.6531398139970431E-2</v>
      </c>
      <c r="H23" s="254">
        <f t="shared" si="11"/>
        <v>4.0138058537492846E-2</v>
      </c>
      <c r="I23" s="254">
        <f t="shared" si="12"/>
        <v>4.1910384956342216E-2</v>
      </c>
      <c r="J23" s="254">
        <f t="shared" si="13"/>
        <v>4.1948825265894232E-2</v>
      </c>
    </row>
    <row r="24" spans="1:10" x14ac:dyDescent="0.2">
      <c r="A24" s="267" t="s">
        <v>585</v>
      </c>
      <c r="B24" s="250">
        <v>16905.824107699998</v>
      </c>
      <c r="C24" s="250">
        <v>5607.7773523599999</v>
      </c>
      <c r="D24" s="250">
        <v>5155.5011097899996</v>
      </c>
      <c r="E24" s="250">
        <v>5167.5778869400001</v>
      </c>
      <c r="F24" s="249"/>
      <c r="G24" s="251">
        <f t="shared" si="10"/>
        <v>1.4033747628598065E-2</v>
      </c>
      <c r="H24" s="251">
        <f t="shared" si="11"/>
        <v>4.4884237467821154E-3</v>
      </c>
      <c r="I24" s="251">
        <f t="shared" si="12"/>
        <v>3.9623864541020789E-3</v>
      </c>
      <c r="J24" s="251">
        <f t="shared" si="13"/>
        <v>3.7976474768663194E-3</v>
      </c>
    </row>
    <row r="25" spans="1:10" x14ac:dyDescent="0.2">
      <c r="A25" s="267" t="s">
        <v>586</v>
      </c>
      <c r="B25" s="250">
        <v>6964.91412958</v>
      </c>
      <c r="C25" s="250">
        <v>2718.2930534444217</v>
      </c>
      <c r="D25" s="250">
        <v>641.85357005000003</v>
      </c>
      <c r="E25" s="250">
        <v>7888.9079843499994</v>
      </c>
      <c r="F25" s="249"/>
      <c r="G25" s="251">
        <f t="shared" si="10"/>
        <v>5.7816671063591419E-3</v>
      </c>
      <c r="H25" s="251">
        <f t="shared" si="11"/>
        <v>2.1757017665221946E-3</v>
      </c>
      <c r="I25" s="251">
        <f t="shared" si="12"/>
        <v>4.9331225759095528E-4</v>
      </c>
      <c r="J25" s="251">
        <f t="shared" si="13"/>
        <v>5.797550062615087E-3</v>
      </c>
    </row>
    <row r="26" spans="1:10" x14ac:dyDescent="0.2">
      <c r="A26" s="267" t="s">
        <v>587</v>
      </c>
      <c r="B26" s="250">
        <v>26065.919999999998</v>
      </c>
      <c r="C26" s="250">
        <v>15038.810000000001</v>
      </c>
      <c r="D26" s="250">
        <v>13396.300000000001</v>
      </c>
      <c r="E26" s="250">
        <v>13148.48</v>
      </c>
      <c r="F26" s="249"/>
      <c r="G26" s="251">
        <f t="shared" si="10"/>
        <v>2.1637664076997989E-2</v>
      </c>
      <c r="H26" s="251">
        <f t="shared" si="11"/>
        <v>1.2036952911287951E-2</v>
      </c>
      <c r="I26" s="251">
        <f t="shared" si="12"/>
        <v>1.0296053967341665E-2</v>
      </c>
      <c r="J26" s="251">
        <f t="shared" si="13"/>
        <v>9.6628039265404166E-3</v>
      </c>
    </row>
    <row r="27" spans="1:10" x14ac:dyDescent="0.2">
      <c r="A27" s="267" t="s">
        <v>588</v>
      </c>
      <c r="B27" s="250">
        <v>213.59058503000003</v>
      </c>
      <c r="C27" s="250">
        <v>197.66433806000001</v>
      </c>
      <c r="D27" s="250">
        <v>196.87557347000001</v>
      </c>
      <c r="E27" s="250">
        <v>0</v>
      </c>
      <c r="F27" s="249"/>
      <c r="G27" s="251">
        <f t="shared" si="10"/>
        <v>1.7730436251199331E-4</v>
      </c>
      <c r="H27" s="251">
        <f t="shared" si="11"/>
        <v>1.5820908233225386E-4</v>
      </c>
      <c r="I27" s="251">
        <f t="shared" si="12"/>
        <v>1.5131353652116322E-4</v>
      </c>
      <c r="J27" s="251">
        <f t="shared" si="13"/>
        <v>0</v>
      </c>
    </row>
    <row r="28" spans="1:10" x14ac:dyDescent="0.2">
      <c r="A28" s="267" t="s">
        <v>589</v>
      </c>
      <c r="B28" s="250">
        <v>386.65696048000001</v>
      </c>
      <c r="C28" s="250">
        <v>414.44162528999999</v>
      </c>
      <c r="D28" s="250">
        <v>58.611638200000009</v>
      </c>
      <c r="E28" s="250">
        <v>0</v>
      </c>
      <c r="F28" s="249"/>
      <c r="G28" s="251">
        <f t="shared" si="10"/>
        <v>3.2096904401990523E-4</v>
      </c>
      <c r="H28" s="251">
        <f t="shared" si="11"/>
        <v>3.3171602860155658E-4</v>
      </c>
      <c r="I28" s="251">
        <f t="shared" si="12"/>
        <v>4.50474078679564E-5</v>
      </c>
      <c r="J28" s="251">
        <f t="shared" si="13"/>
        <v>0</v>
      </c>
    </row>
    <row r="29" spans="1:10" x14ac:dyDescent="0.2">
      <c r="A29" s="267" t="s">
        <v>590</v>
      </c>
      <c r="B29" s="250">
        <v>723.03365225999994</v>
      </c>
      <c r="C29" s="250">
        <v>767.53540701999998</v>
      </c>
      <c r="D29" s="250">
        <v>908.63332586000013</v>
      </c>
      <c r="E29" s="250">
        <v>807.15898833000017</v>
      </c>
      <c r="F29" s="249"/>
      <c r="G29" s="251">
        <f t="shared" si="10"/>
        <v>6.0019977364953391E-4</v>
      </c>
      <c r="H29" s="251">
        <f t="shared" si="11"/>
        <v>6.1432969444031617E-4</v>
      </c>
      <c r="I29" s="251">
        <f t="shared" si="12"/>
        <v>6.9835236293451963E-4</v>
      </c>
      <c r="J29" s="251">
        <f t="shared" si="13"/>
        <v>5.9318027952869957E-4</v>
      </c>
    </row>
    <row r="30" spans="1:10" x14ac:dyDescent="0.2">
      <c r="A30" s="267" t="s">
        <v>591</v>
      </c>
      <c r="B30" s="250">
        <v>12923.257814299999</v>
      </c>
      <c r="C30" s="250">
        <v>14034.7523072</v>
      </c>
      <c r="D30" s="250">
        <v>13461.752386119997</v>
      </c>
      <c r="E30" s="250">
        <v>14145.618542370001</v>
      </c>
      <c r="F30" s="249"/>
      <c r="G30" s="251">
        <f t="shared" si="10"/>
        <v>1.0727766806859787E-2</v>
      </c>
      <c r="H30" s="251">
        <f t="shared" si="11"/>
        <v>1.123331251896635E-2</v>
      </c>
      <c r="I30" s="251">
        <f t="shared" si="12"/>
        <v>1.0346358999311894E-2</v>
      </c>
      <c r="J30" s="251">
        <f t="shared" si="13"/>
        <v>1.039559997768227E-2</v>
      </c>
    </row>
    <row r="31" spans="1:10" x14ac:dyDescent="0.2">
      <c r="A31" s="267" t="s">
        <v>592</v>
      </c>
      <c r="B31" s="250">
        <v>5302.6238459899996</v>
      </c>
      <c r="C31" s="250">
        <v>1312.6086127000001</v>
      </c>
      <c r="D31" s="250">
        <v>1403.6659867000001</v>
      </c>
      <c r="E31" s="250">
        <v>1565.1869186199999</v>
      </c>
      <c r="F31" s="249"/>
      <c r="G31" s="251">
        <f t="shared" si="10"/>
        <v>4.4017780115265734E-3</v>
      </c>
      <c r="H31" s="251">
        <f t="shared" si="11"/>
        <v>1.050602279171085E-3</v>
      </c>
      <c r="I31" s="251">
        <f t="shared" si="12"/>
        <v>1.07882182029255E-3</v>
      </c>
      <c r="J31" s="251">
        <f t="shared" si="13"/>
        <v>1.1502541969118127E-3</v>
      </c>
    </row>
    <row r="32" spans="1:10" x14ac:dyDescent="0.2">
      <c r="A32" s="267" t="s">
        <v>593</v>
      </c>
      <c r="B32" s="250">
        <v>0</v>
      </c>
      <c r="C32" s="250">
        <v>0</v>
      </c>
      <c r="D32" s="250">
        <v>0</v>
      </c>
      <c r="E32" s="250">
        <v>0</v>
      </c>
      <c r="F32" s="249"/>
      <c r="G32" s="251">
        <f t="shared" si="10"/>
        <v>0</v>
      </c>
      <c r="H32" s="251">
        <f t="shared" si="11"/>
        <v>0</v>
      </c>
      <c r="I32" s="251">
        <f t="shared" si="12"/>
        <v>0</v>
      </c>
      <c r="J32" s="251">
        <f t="shared" si="13"/>
        <v>0</v>
      </c>
    </row>
    <row r="33" spans="1:11" x14ac:dyDescent="0.2">
      <c r="A33" s="267" t="s">
        <v>567</v>
      </c>
      <c r="B33" s="250">
        <v>11979.271616320002</v>
      </c>
      <c r="C33" s="250">
        <v>12575.218609400001</v>
      </c>
      <c r="D33" s="250">
        <v>12554.95999546</v>
      </c>
      <c r="E33" s="250">
        <v>12933.845039320002</v>
      </c>
      <c r="F33" s="249"/>
      <c r="G33" s="251">
        <f t="shared" si="10"/>
        <v>9.9441514100039041E-3</v>
      </c>
      <c r="H33" s="251">
        <f t="shared" si="11"/>
        <v>1.006511248233735E-2</v>
      </c>
      <c r="I33" s="251">
        <f t="shared" si="12"/>
        <v>9.6494215321448317E-3</v>
      </c>
      <c r="J33" s="251">
        <f t="shared" si="13"/>
        <v>9.5050689228874056E-3</v>
      </c>
    </row>
    <row r="34" spans="1:11" x14ac:dyDescent="0.2">
      <c r="A34" s="267" t="s">
        <v>594</v>
      </c>
      <c r="B34" s="250">
        <v>4395.2658666699999</v>
      </c>
      <c r="C34" s="250">
        <v>5850</v>
      </c>
      <c r="D34" s="250">
        <v>3850.4158959799997</v>
      </c>
      <c r="E34" s="250">
        <v>1432.499999946667</v>
      </c>
      <c r="F34" s="249"/>
      <c r="G34" s="251">
        <f t="shared" si="10"/>
        <v>3.6485681822126708E-3</v>
      </c>
      <c r="H34" s="251">
        <f t="shared" si="11"/>
        <v>4.6822969723691243E-3</v>
      </c>
      <c r="I34" s="251">
        <f t="shared" si="12"/>
        <v>2.9593312975762175E-3</v>
      </c>
      <c r="J34" s="251">
        <f t="shared" si="13"/>
        <v>1.0527427219156739E-3</v>
      </c>
    </row>
    <row r="35" spans="1:11" x14ac:dyDescent="0.2">
      <c r="A35" s="267" t="s">
        <v>595</v>
      </c>
      <c r="B35" s="250">
        <v>0</v>
      </c>
      <c r="C35" s="250">
        <v>0</v>
      </c>
      <c r="D35" s="250">
        <v>0</v>
      </c>
      <c r="E35" s="250">
        <v>0</v>
      </c>
      <c r="F35" s="249"/>
      <c r="G35" s="251">
        <f t="shared" si="10"/>
        <v>0</v>
      </c>
      <c r="H35" s="251">
        <f t="shared" si="11"/>
        <v>0</v>
      </c>
      <c r="I35" s="251">
        <f t="shared" si="12"/>
        <v>0</v>
      </c>
      <c r="J35" s="251">
        <f t="shared" si="13"/>
        <v>0</v>
      </c>
    </row>
    <row r="36" spans="1:11" x14ac:dyDescent="0.2">
      <c r="A36" s="267" t="s">
        <v>596</v>
      </c>
      <c r="B36" s="250">
        <v>0</v>
      </c>
      <c r="C36" s="250">
        <v>0</v>
      </c>
      <c r="D36" s="250">
        <v>0</v>
      </c>
      <c r="E36" s="250">
        <v>0</v>
      </c>
      <c r="F36" s="249"/>
      <c r="G36" s="251">
        <f t="shared" si="10"/>
        <v>0</v>
      </c>
      <c r="H36" s="251">
        <f t="shared" si="11"/>
        <v>0</v>
      </c>
      <c r="I36" s="251">
        <f t="shared" si="12"/>
        <v>0</v>
      </c>
      <c r="J36" s="251">
        <f t="shared" si="13"/>
        <v>0</v>
      </c>
    </row>
    <row r="37" spans="1:11" x14ac:dyDescent="0.2">
      <c r="A37" s="267" t="s">
        <v>597</v>
      </c>
      <c r="B37" s="250">
        <v>9772.6377671200007</v>
      </c>
      <c r="C37" s="250">
        <v>10173.858510799999</v>
      </c>
      <c r="D37" s="250">
        <v>11940.120183999999</v>
      </c>
      <c r="E37" s="250">
        <v>13517.692476740001</v>
      </c>
      <c r="F37" s="249"/>
      <c r="G37" s="251">
        <f t="shared" si="10"/>
        <v>8.1123955398898755E-3</v>
      </c>
      <c r="H37" s="251">
        <f t="shared" si="11"/>
        <v>8.143081521783023E-3</v>
      </c>
      <c r="I37" s="251">
        <f t="shared" si="12"/>
        <v>9.1768713593312692E-3</v>
      </c>
      <c r="J37" s="251">
        <f t="shared" si="13"/>
        <v>9.9341377818583688E-3</v>
      </c>
    </row>
    <row r="38" spans="1:11" x14ac:dyDescent="0.2">
      <c r="A38" s="267" t="s">
        <v>598</v>
      </c>
      <c r="B38" s="250">
        <v>64593.871577619997</v>
      </c>
      <c r="C38" s="250">
        <v>19815.665183409998</v>
      </c>
      <c r="D38" s="250">
        <v>16198.876387620005</v>
      </c>
      <c r="E38" s="250">
        <v>13749.336493119998</v>
      </c>
      <c r="F38" s="249"/>
      <c r="G38" s="251">
        <f t="shared" si="10"/>
        <v>5.3620224976877462E-2</v>
      </c>
      <c r="H38" s="251">
        <f t="shared" si="11"/>
        <v>1.5860312665600156E-2</v>
      </c>
      <c r="I38" s="251">
        <f t="shared" si="12"/>
        <v>1.2450042586179181E-2</v>
      </c>
      <c r="J38" s="251">
        <f t="shared" si="13"/>
        <v>1.0104372722401779E-2</v>
      </c>
    </row>
    <row r="39" spans="1:11" x14ac:dyDescent="0.2">
      <c r="A39" s="267" t="s">
        <v>599</v>
      </c>
      <c r="B39" s="250">
        <v>272.30077965999999</v>
      </c>
      <c r="C39" s="250">
        <v>260.40384247000003</v>
      </c>
      <c r="D39" s="250">
        <v>322.40115629000002</v>
      </c>
      <c r="E39" s="250">
        <v>261.26246629000002</v>
      </c>
      <c r="F39" s="249"/>
      <c r="G39" s="251">
        <f t="shared" si="10"/>
        <v>2.2604046963190736E-4</v>
      </c>
      <c r="H39" s="251">
        <f t="shared" si="11"/>
        <v>2.0842532020351581E-4</v>
      </c>
      <c r="I39" s="251">
        <f t="shared" si="12"/>
        <v>2.4778929288648318E-4</v>
      </c>
      <c r="J39" s="251">
        <f t="shared" si="13"/>
        <v>1.9200150778832576E-4</v>
      </c>
    </row>
    <row r="40" spans="1:11" x14ac:dyDescent="0.2">
      <c r="A40" s="267" t="s">
        <v>600</v>
      </c>
      <c r="B40" s="250">
        <v>771.77711284000009</v>
      </c>
      <c r="C40" s="250">
        <v>949.29198513000006</v>
      </c>
      <c r="D40" s="250">
        <v>862.81952604000003</v>
      </c>
      <c r="E40" s="250">
        <v>860.33941162999986</v>
      </c>
      <c r="F40" s="249"/>
      <c r="G40" s="251">
        <f t="shared" si="10"/>
        <v>6.4066236334444726E-4</v>
      </c>
      <c r="H40" s="251">
        <f t="shared" si="11"/>
        <v>7.5980632271255982E-4</v>
      </c>
      <c r="I40" s="251">
        <f t="shared" si="12"/>
        <v>6.6314104672066142E-4</v>
      </c>
      <c r="J40" s="251">
        <f t="shared" si="13"/>
        <v>6.3226251588440906E-4</v>
      </c>
    </row>
    <row r="41" spans="1:11" x14ac:dyDescent="0.2">
      <c r="A41" s="267" t="s">
        <v>601</v>
      </c>
      <c r="B41" s="250">
        <v>5440.2736513596265</v>
      </c>
      <c r="C41" s="250">
        <v>7692.9486545708178</v>
      </c>
      <c r="D41" s="250">
        <v>5395.4231075751823</v>
      </c>
      <c r="E41" s="250">
        <v>2631.1250260091483</v>
      </c>
      <c r="F41" s="249"/>
      <c r="G41" s="251">
        <f t="shared" si="10"/>
        <v>4.5160429309636062E-3</v>
      </c>
      <c r="H41" s="251">
        <f t="shared" si="11"/>
        <v>6.1573795203227468E-3</v>
      </c>
      <c r="I41" s="251">
        <f t="shared" si="12"/>
        <v>4.1467843727175675E-3</v>
      </c>
      <c r="J41" s="251">
        <f t="shared" si="13"/>
        <v>1.9336109749978671E-3</v>
      </c>
    </row>
    <row r="42" spans="1:11" x14ac:dyDescent="0.2">
      <c r="A42" s="267" t="s">
        <v>602</v>
      </c>
      <c r="B42" s="250">
        <v>0</v>
      </c>
      <c r="C42" s="250">
        <v>0</v>
      </c>
      <c r="D42" s="250">
        <v>0</v>
      </c>
      <c r="E42" s="250">
        <v>1716.209431</v>
      </c>
      <c r="F42" s="249"/>
      <c r="G42" s="251">
        <f t="shared" si="10"/>
        <v>0</v>
      </c>
      <c r="H42" s="251">
        <f t="shared" si="11"/>
        <v>0</v>
      </c>
      <c r="I42" s="251">
        <f t="shared" si="12"/>
        <v>0</v>
      </c>
      <c r="J42" s="251">
        <f t="shared" si="13"/>
        <v>1.2612404801644367E-3</v>
      </c>
    </row>
    <row r="43" spans="1:11" x14ac:dyDescent="0.2">
      <c r="A43" s="269" t="s">
        <v>603</v>
      </c>
      <c r="B43" s="270">
        <v>243891.87298740336</v>
      </c>
      <c r="C43" s="270">
        <v>257889.66103158338</v>
      </c>
      <c r="D43" s="270">
        <v>245029.67529539258</v>
      </c>
      <c r="E43" s="270">
        <v>262018.91001597999</v>
      </c>
      <c r="F43" s="269"/>
      <c r="G43" s="271">
        <f t="shared" si="10"/>
        <v>0.20245786140720504</v>
      </c>
      <c r="H43" s="271">
        <f t="shared" si="11"/>
        <v>0.20641298787239021</v>
      </c>
      <c r="I43" s="271">
        <f t="shared" si="12"/>
        <v>0.18832354907262203</v>
      </c>
      <c r="J43" s="271">
        <f t="shared" si="13"/>
        <v>0.1925574174756513</v>
      </c>
    </row>
    <row r="44" spans="1:11" x14ac:dyDescent="0.2">
      <c r="A44" s="267" t="s">
        <v>99</v>
      </c>
      <c r="B44" s="250">
        <v>116008.79276267099</v>
      </c>
      <c r="C44" s="250">
        <v>126435.44378445092</v>
      </c>
      <c r="D44" s="250">
        <v>126990.37537540752</v>
      </c>
      <c r="E44" s="250">
        <v>136548.1802187</v>
      </c>
      <c r="F44" s="249"/>
      <c r="G44" s="251">
        <f t="shared" si="10"/>
        <v>9.6300429364348183E-2</v>
      </c>
      <c r="H44" s="251">
        <f t="shared" si="11"/>
        <v>0.10119799925334722</v>
      </c>
      <c r="I44" s="251">
        <f t="shared" si="12"/>
        <v>9.7601558504823854E-2</v>
      </c>
      <c r="J44" s="251">
        <f t="shared" si="13"/>
        <v>0.10034911198702837</v>
      </c>
    </row>
    <row r="45" spans="1:11" x14ac:dyDescent="0.2">
      <c r="A45" s="267" t="s">
        <v>100</v>
      </c>
      <c r="B45" s="250">
        <v>127883.08022473239</v>
      </c>
      <c r="C45" s="250">
        <v>131454.21724713244</v>
      </c>
      <c r="D45" s="250">
        <v>118039.29991998503</v>
      </c>
      <c r="E45" s="250">
        <v>125470.72979728002</v>
      </c>
      <c r="F45" s="249"/>
      <c r="G45" s="251">
        <f t="shared" si="10"/>
        <v>0.10615743204285688</v>
      </c>
      <c r="H45" s="251">
        <f t="shared" si="11"/>
        <v>0.10521498861904298</v>
      </c>
      <c r="I45" s="251">
        <f t="shared" si="12"/>
        <v>9.0721990567798158E-2</v>
      </c>
      <c r="J45" s="251">
        <f t="shared" si="13"/>
        <v>9.2208305488622938E-2</v>
      </c>
    </row>
    <row r="46" spans="1:11" x14ac:dyDescent="0.2">
      <c r="A46" s="252" t="s">
        <v>575</v>
      </c>
      <c r="B46" s="266">
        <f>SUM(B24:B43)+SUM(B19:B22)</f>
        <v>411441.58067370299</v>
      </c>
      <c r="C46" s="266">
        <f t="shared" ref="C46:F46" si="14">SUM(C24:C43)+SUM(C19:C22)</f>
        <v>359130.54163568863</v>
      </c>
      <c r="D46" s="266">
        <f t="shared" si="14"/>
        <v>332123.19825808774</v>
      </c>
      <c r="E46" s="266">
        <f t="shared" si="14"/>
        <v>352635.89816815575</v>
      </c>
      <c r="F46" s="266">
        <f t="shared" si="14"/>
        <v>0</v>
      </c>
      <c r="G46" s="254">
        <f t="shared" si="10"/>
        <v>0.34154308422363966</v>
      </c>
      <c r="H46" s="254">
        <f t="shared" si="11"/>
        <v>0.28744544406599465</v>
      </c>
      <c r="I46" s="254">
        <f t="shared" si="12"/>
        <v>0.25526140599056352</v>
      </c>
      <c r="J46" s="254">
        <f t="shared" si="13"/>
        <v>0.25915174540770963</v>
      </c>
      <c r="K46" s="247"/>
    </row>
    <row r="57" spans="4:4" x14ac:dyDescent="0.2">
      <c r="D57" s="248"/>
    </row>
  </sheetData>
  <mergeCells count="2">
    <mergeCell ref="A3:J3"/>
    <mergeCell ref="A11:J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ignoredErrors>
    <ignoredError sqref="B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BL8"/>
  <sheetViews>
    <sheetView workbookViewId="0"/>
  </sheetViews>
  <sheetFormatPr defaultRowHeight="14.25" x14ac:dyDescent="0.2"/>
  <cols>
    <col min="1" max="1" width="38.140625" style="6" bestFit="1" customWidth="1"/>
    <col min="2" max="2" width="10" style="6" customWidth="1"/>
    <col min="3" max="3" width="9.85546875" style="6" bestFit="1" customWidth="1"/>
    <col min="4" max="4" width="10.85546875" style="6" customWidth="1"/>
    <col min="5" max="5" width="10.28515625" style="6" customWidth="1"/>
    <col min="6" max="6" width="10.5703125" style="6" customWidth="1"/>
    <col min="7" max="7" width="10.140625" style="6" customWidth="1"/>
    <col min="8" max="8" width="9.5703125" style="6" customWidth="1"/>
    <col min="9" max="9" width="10.42578125" style="6" customWidth="1"/>
    <col min="10" max="10" width="9.7109375" style="6" customWidth="1"/>
    <col min="11" max="11" width="10.140625" style="6" customWidth="1"/>
    <col min="12" max="12" width="10.5703125" style="6" customWidth="1"/>
    <col min="13" max="13" width="10.28515625" style="6" customWidth="1"/>
    <col min="14" max="14" width="10" style="6" customWidth="1"/>
    <col min="15" max="15" width="9.85546875" style="6" customWidth="1"/>
    <col min="16" max="16" width="10.85546875" style="6" customWidth="1"/>
    <col min="17" max="17" width="10.28515625" style="6" customWidth="1"/>
    <col min="18" max="18" width="10.5703125" style="6" customWidth="1"/>
    <col min="19" max="19" width="10.140625" style="6" customWidth="1"/>
    <col min="20" max="20" width="9.5703125" style="6" customWidth="1"/>
    <col min="21" max="21" width="10.42578125" style="6" customWidth="1"/>
    <col min="22" max="22" width="9.7109375" style="6" customWidth="1"/>
    <col min="23" max="23" width="10.140625" style="6" customWidth="1"/>
    <col min="24" max="24" width="10.5703125" style="6" customWidth="1"/>
    <col min="25" max="25" width="10.28515625" style="6" customWidth="1"/>
    <col min="26" max="26" width="10" style="6" customWidth="1"/>
    <col min="27" max="27" width="9.85546875" style="6" customWidth="1"/>
    <col min="28" max="28" width="10.85546875" style="6" customWidth="1"/>
    <col min="29" max="29" width="10.28515625" style="6" customWidth="1"/>
    <col min="30" max="30" width="10.5703125" style="6" customWidth="1"/>
    <col min="31" max="31" width="10.140625" style="6" customWidth="1"/>
    <col min="32" max="32" width="9.5703125" style="6" customWidth="1"/>
    <col min="33" max="33" width="10.42578125" style="6" customWidth="1"/>
    <col min="34" max="34" width="9.7109375" style="6" customWidth="1"/>
    <col min="35" max="35" width="10.140625" style="6" customWidth="1"/>
    <col min="36" max="36" width="10.5703125" style="6" customWidth="1"/>
    <col min="37" max="37" width="10.28515625" style="6" customWidth="1"/>
    <col min="38" max="38" width="10" style="6" customWidth="1"/>
    <col min="39" max="39" width="9.85546875" style="6" customWidth="1"/>
    <col min="40" max="40" width="10.85546875" style="6" customWidth="1"/>
    <col min="41" max="41" width="10.28515625" style="6" customWidth="1"/>
    <col min="42" max="42" width="10.5703125" style="6" customWidth="1"/>
    <col min="43" max="43" width="10.140625" style="6" customWidth="1"/>
    <col min="44" max="44" width="9.5703125" style="6" customWidth="1"/>
    <col min="45" max="45" width="10.42578125" style="6" customWidth="1"/>
    <col min="46" max="46" width="9.7109375" style="6" customWidth="1"/>
    <col min="47" max="47" width="10.140625" style="6" customWidth="1"/>
    <col min="48" max="48" width="10.5703125" style="6" customWidth="1"/>
    <col min="49" max="49" width="10.28515625" style="6" customWidth="1"/>
    <col min="50" max="50" width="10" style="6" customWidth="1"/>
    <col min="51" max="51" width="9.85546875" style="6" customWidth="1"/>
    <col min="52" max="52" width="10.85546875" style="6" customWidth="1"/>
    <col min="53" max="53" width="10.28515625" style="6" customWidth="1"/>
    <col min="54" max="54" width="10.5703125" style="6" customWidth="1"/>
    <col min="55" max="55" width="10.140625" style="6" customWidth="1"/>
    <col min="56" max="56" width="9.5703125" style="6" customWidth="1"/>
    <col min="57" max="57" width="10.42578125" style="6" customWidth="1"/>
    <col min="58" max="58" width="9.7109375" style="6" customWidth="1"/>
    <col min="59" max="59" width="10.140625" style="6" customWidth="1"/>
    <col min="60" max="60" width="10.5703125" style="6" customWidth="1"/>
    <col min="61" max="61" width="10.28515625" style="6" customWidth="1"/>
    <col min="62" max="62" width="10" style="6" customWidth="1"/>
    <col min="63" max="63" width="9.85546875" style="6" customWidth="1"/>
    <col min="64" max="64" width="10.85546875" style="6" customWidth="1"/>
    <col min="65" max="16384" width="9.140625" style="6"/>
  </cols>
  <sheetData>
    <row r="1" spans="1:64" x14ac:dyDescent="0.2">
      <c r="A1" s="4" t="s">
        <v>0</v>
      </c>
      <c r="B1" s="429"/>
    </row>
    <row r="3" spans="1:64" x14ac:dyDescent="0.2">
      <c r="A3" s="116" t="s">
        <v>758</v>
      </c>
      <c r="B3" s="115" t="s">
        <v>51</v>
      </c>
      <c r="C3" s="115" t="s">
        <v>353</v>
      </c>
      <c r="D3" s="115" t="s">
        <v>354</v>
      </c>
      <c r="E3" s="115" t="s">
        <v>355</v>
      </c>
      <c r="F3" s="115" t="s">
        <v>356</v>
      </c>
      <c r="G3" s="115" t="s">
        <v>357</v>
      </c>
      <c r="H3" s="115" t="s">
        <v>358</v>
      </c>
      <c r="I3" s="115" t="s">
        <v>359</v>
      </c>
      <c r="J3" s="115" t="s">
        <v>360</v>
      </c>
      <c r="K3" s="115" t="s">
        <v>361</v>
      </c>
      <c r="L3" s="115" t="s">
        <v>362</v>
      </c>
      <c r="M3" s="115" t="s">
        <v>363</v>
      </c>
      <c r="N3" s="115" t="s">
        <v>52</v>
      </c>
      <c r="O3" s="115" t="s">
        <v>364</v>
      </c>
      <c r="P3" s="115" t="s">
        <v>365</v>
      </c>
      <c r="Q3" s="115" t="s">
        <v>366</v>
      </c>
      <c r="R3" s="115" t="s">
        <v>367</v>
      </c>
      <c r="S3" s="115" t="s">
        <v>368</v>
      </c>
      <c r="T3" s="115" t="s">
        <v>369</v>
      </c>
      <c r="U3" s="115" t="s">
        <v>370</v>
      </c>
      <c r="V3" s="115" t="s">
        <v>371</v>
      </c>
      <c r="W3" s="115" t="s">
        <v>372</v>
      </c>
      <c r="X3" s="115" t="s">
        <v>373</v>
      </c>
      <c r="Y3" s="115" t="s">
        <v>374</v>
      </c>
      <c r="Z3" s="115" t="s">
        <v>53</v>
      </c>
      <c r="AA3" s="115" t="s">
        <v>375</v>
      </c>
      <c r="AB3" s="115" t="s">
        <v>376</v>
      </c>
      <c r="AC3" s="115" t="s">
        <v>377</v>
      </c>
      <c r="AD3" s="115" t="s">
        <v>378</v>
      </c>
      <c r="AE3" s="115" t="s">
        <v>379</v>
      </c>
      <c r="AF3" s="115" t="s">
        <v>380</v>
      </c>
      <c r="AG3" s="115" t="s">
        <v>381</v>
      </c>
      <c r="AH3" s="115" t="s">
        <v>382</v>
      </c>
      <c r="AI3" s="115" t="s">
        <v>383</v>
      </c>
      <c r="AJ3" s="115" t="s">
        <v>384</v>
      </c>
      <c r="AK3" s="115" t="s">
        <v>385</v>
      </c>
      <c r="AL3" s="115" t="s">
        <v>54</v>
      </c>
      <c r="AM3" s="115" t="s">
        <v>386</v>
      </c>
      <c r="AN3" s="115" t="s">
        <v>387</v>
      </c>
      <c r="AO3" s="115" t="s">
        <v>388</v>
      </c>
      <c r="AP3" s="115" t="s">
        <v>389</v>
      </c>
      <c r="AQ3" s="115" t="s">
        <v>390</v>
      </c>
      <c r="AR3" s="115" t="s">
        <v>391</v>
      </c>
      <c r="AS3" s="115" t="s">
        <v>392</v>
      </c>
      <c r="AT3" s="115" t="s">
        <v>393</v>
      </c>
      <c r="AU3" s="115" t="s">
        <v>394</v>
      </c>
      <c r="AV3" s="115" t="s">
        <v>395</v>
      </c>
      <c r="AW3" s="115" t="s">
        <v>396</v>
      </c>
      <c r="AX3" s="115" t="s">
        <v>55</v>
      </c>
      <c r="AY3" s="115" t="s">
        <v>397</v>
      </c>
      <c r="AZ3" s="115" t="s">
        <v>398</v>
      </c>
      <c r="BA3" s="115" t="s">
        <v>399</v>
      </c>
      <c r="BB3" s="115" t="s">
        <v>400</v>
      </c>
      <c r="BC3" s="115" t="s">
        <v>401</v>
      </c>
      <c r="BD3" s="115" t="s">
        <v>402</v>
      </c>
      <c r="BE3" s="115" t="s">
        <v>403</v>
      </c>
      <c r="BF3" s="115" t="s">
        <v>404</v>
      </c>
      <c r="BG3" s="115" t="s">
        <v>405</v>
      </c>
      <c r="BH3" s="115" t="s">
        <v>406</v>
      </c>
      <c r="BI3" s="115" t="s">
        <v>407</v>
      </c>
      <c r="BJ3" s="115" t="s">
        <v>56</v>
      </c>
      <c r="BK3" s="115" t="s">
        <v>408</v>
      </c>
      <c r="BL3" s="115" t="s">
        <v>409</v>
      </c>
    </row>
    <row r="4" spans="1:64" x14ac:dyDescent="0.2">
      <c r="A4" s="2" t="s">
        <v>125</v>
      </c>
      <c r="B4" s="117">
        <v>99.702970297029708</v>
      </c>
      <c r="C4" s="117">
        <v>100.19801980198019</v>
      </c>
      <c r="D4" s="117">
        <v>100.0990099009901</v>
      </c>
      <c r="E4" s="117">
        <v>99.207920792079207</v>
      </c>
      <c r="F4" s="117">
        <v>97.722772277227719</v>
      </c>
      <c r="G4" s="117">
        <v>95.247524752475258</v>
      </c>
      <c r="H4" s="117">
        <v>97.32673267326733</v>
      </c>
      <c r="I4" s="117">
        <v>98.21782178217822</v>
      </c>
      <c r="J4" s="117">
        <v>98.316831683168317</v>
      </c>
      <c r="K4" s="117">
        <v>98.910891089108915</v>
      </c>
      <c r="L4" s="117">
        <v>97.623762376237622</v>
      </c>
      <c r="M4" s="117">
        <v>94.356435643564353</v>
      </c>
      <c r="N4" s="117">
        <v>95.049504950495049</v>
      </c>
      <c r="O4" s="117">
        <v>94.554455445544548</v>
      </c>
      <c r="P4" s="117">
        <v>93.960396039603964</v>
      </c>
      <c r="Q4" s="117">
        <v>92.178217821782169</v>
      </c>
      <c r="R4" s="117">
        <v>91.188118811881182</v>
      </c>
      <c r="S4" s="117">
        <v>90.297029702970306</v>
      </c>
      <c r="T4" s="117">
        <v>88.712871287128706</v>
      </c>
      <c r="U4" s="117">
        <v>89.306930693069305</v>
      </c>
      <c r="V4" s="117">
        <v>87.425742574257427</v>
      </c>
      <c r="W4" s="117">
        <v>87.32673267326733</v>
      </c>
      <c r="X4" s="117">
        <v>85.544554455445549</v>
      </c>
      <c r="Y4" s="117">
        <v>83.861386138613867</v>
      </c>
      <c r="Z4" s="117">
        <v>85.247524752475243</v>
      </c>
      <c r="AA4" s="117">
        <v>84.158415841584159</v>
      </c>
      <c r="AB4" s="117">
        <v>84.653465346534645</v>
      </c>
      <c r="AC4" s="117">
        <v>84.455445544554451</v>
      </c>
      <c r="AD4" s="117">
        <v>84.950495049504951</v>
      </c>
      <c r="AE4" s="117">
        <v>83.960396039603964</v>
      </c>
      <c r="AF4" s="117">
        <v>84.554455445544562</v>
      </c>
      <c r="AG4" s="117">
        <v>82.574257425742587</v>
      </c>
      <c r="AH4" s="117">
        <v>83.762376237623755</v>
      </c>
      <c r="AI4" s="117">
        <v>82.67326732673267</v>
      </c>
      <c r="AJ4" s="117">
        <v>83.168316831683171</v>
      </c>
      <c r="AK4" s="117">
        <v>84.455445544554451</v>
      </c>
      <c r="AL4" s="117">
        <v>85.544554455445549</v>
      </c>
      <c r="AM4" s="117">
        <v>86.831683168316829</v>
      </c>
      <c r="AN4" s="117">
        <v>84.653465346534645</v>
      </c>
      <c r="AO4" s="117">
        <v>84.950495049504951</v>
      </c>
      <c r="AP4" s="117">
        <v>85.247524752475243</v>
      </c>
      <c r="AQ4" s="117">
        <v>85.940594059405939</v>
      </c>
      <c r="AR4" s="117">
        <v>86.237623762376231</v>
      </c>
      <c r="AS4" s="117">
        <v>86.138613861386133</v>
      </c>
      <c r="AT4" s="117">
        <v>86.930693069306926</v>
      </c>
      <c r="AU4" s="117">
        <v>87.128712871287135</v>
      </c>
      <c r="AV4" s="117">
        <v>87.722772277227705</v>
      </c>
      <c r="AW4" s="117">
        <v>90.198019801980195</v>
      </c>
      <c r="AX4" s="117">
        <v>88.316831683168317</v>
      </c>
      <c r="AY4" s="117">
        <v>88.019801980198025</v>
      </c>
      <c r="AZ4" s="117">
        <v>88.415841584158414</v>
      </c>
      <c r="BA4" s="117">
        <v>89.10891089108911</v>
      </c>
      <c r="BB4" s="117">
        <v>79.405940594059416</v>
      </c>
      <c r="BC4" s="117">
        <v>89.207920792079193</v>
      </c>
      <c r="BD4" s="117">
        <v>89.009900990099013</v>
      </c>
      <c r="BE4" s="117">
        <v>88.415841584158414</v>
      </c>
      <c r="BF4" s="117">
        <v>86.534653465346551</v>
      </c>
      <c r="BG4" s="117">
        <v>86.831683168316829</v>
      </c>
      <c r="BH4" s="117">
        <v>86.732673267326732</v>
      </c>
      <c r="BI4" s="117">
        <v>86.831683168316829</v>
      </c>
      <c r="BJ4" s="117">
        <v>86.237623762376231</v>
      </c>
      <c r="BK4" s="117">
        <v>86.732673267326732</v>
      </c>
      <c r="BL4" s="117">
        <v>85.643564356435647</v>
      </c>
    </row>
    <row r="5" spans="1:64" x14ac:dyDescent="0.2">
      <c r="A5" s="49" t="s">
        <v>126</v>
      </c>
      <c r="B5" s="118">
        <v>101.60183066361557</v>
      </c>
      <c r="C5" s="118">
        <v>99.738476626348501</v>
      </c>
      <c r="D5" s="118">
        <v>98.659692710035955</v>
      </c>
      <c r="E5" s="118">
        <v>99.346191565871209</v>
      </c>
      <c r="F5" s="118">
        <v>98.953906505393945</v>
      </c>
      <c r="G5" s="118">
        <v>94.834913370382495</v>
      </c>
      <c r="H5" s="118">
        <v>95.913697286695012</v>
      </c>
      <c r="I5" s="118">
        <v>96.600196142530251</v>
      </c>
      <c r="J5" s="118">
        <v>97.482837528604136</v>
      </c>
      <c r="K5" s="118">
        <v>98.659692710035955</v>
      </c>
      <c r="L5" s="118">
        <v>100.13076168682578</v>
      </c>
      <c r="M5" s="118">
        <v>96.502124877410935</v>
      </c>
      <c r="N5" s="118">
        <v>96.207911082052959</v>
      </c>
      <c r="O5" s="118">
        <v>93.658058188950648</v>
      </c>
      <c r="P5" s="118">
        <v>92.383131742399499</v>
      </c>
      <c r="Q5" s="118">
        <v>91.794704151683561</v>
      </c>
      <c r="R5" s="118">
        <v>90.225563909774436</v>
      </c>
      <c r="S5" s="118">
        <v>89.244851258581249</v>
      </c>
      <c r="T5" s="118">
        <v>89.539065053939197</v>
      </c>
      <c r="U5" s="118">
        <v>88.166067342268732</v>
      </c>
      <c r="V5" s="118">
        <v>86.498855835240278</v>
      </c>
      <c r="W5" s="118">
        <v>86.9892121608369</v>
      </c>
      <c r="X5" s="118">
        <v>86.596927100359594</v>
      </c>
      <c r="Y5" s="118">
        <v>86.302713305001646</v>
      </c>
      <c r="Z5" s="118">
        <v>83.65478914677999</v>
      </c>
      <c r="AA5" s="118">
        <v>85.223929388689129</v>
      </c>
      <c r="AB5" s="118">
        <v>83.752860411899334</v>
      </c>
      <c r="AC5" s="118">
        <v>82.379862700228841</v>
      </c>
      <c r="AD5" s="118">
        <v>82.772147760706133</v>
      </c>
      <c r="AE5" s="118">
        <v>81.39915004903564</v>
      </c>
      <c r="AF5" s="118">
        <v>81.006864988558362</v>
      </c>
      <c r="AG5" s="118">
        <v>79.7319385420072</v>
      </c>
      <c r="AH5" s="118">
        <v>79.535796011768554</v>
      </c>
      <c r="AI5" s="118">
        <v>80.222294867603793</v>
      </c>
      <c r="AJ5" s="118">
        <v>79.7319385420072</v>
      </c>
      <c r="AK5" s="118">
        <v>80.614579928081085</v>
      </c>
      <c r="AL5" s="118">
        <v>83.65478914677999</v>
      </c>
      <c r="AM5" s="118">
        <v>83.752860411899334</v>
      </c>
      <c r="AN5" s="118">
        <v>81.987577639751549</v>
      </c>
      <c r="AO5" s="118">
        <v>83.556717881660688</v>
      </c>
      <c r="AP5" s="118">
        <v>84.145145472376598</v>
      </c>
      <c r="AQ5" s="118">
        <v>85.812356979405052</v>
      </c>
      <c r="AR5" s="118">
        <v>86.302713305001646</v>
      </c>
      <c r="AS5" s="118">
        <v>85.910428244524368</v>
      </c>
      <c r="AT5" s="118">
        <v>86.596927100359594</v>
      </c>
      <c r="AU5" s="118">
        <v>86.008499509643684</v>
      </c>
      <c r="AV5" s="118">
        <v>87.283425956194847</v>
      </c>
      <c r="AW5" s="118">
        <v>87.577639751552809</v>
      </c>
      <c r="AX5" s="118">
        <v>87.577639751552809</v>
      </c>
      <c r="AY5" s="118">
        <v>88.166067342268732</v>
      </c>
      <c r="AZ5" s="118">
        <v>88.852566198103972</v>
      </c>
      <c r="BA5" s="118">
        <v>90.81399150049036</v>
      </c>
      <c r="BB5" s="118">
        <v>86.302713305001646</v>
      </c>
      <c r="BC5" s="118">
        <v>88.65642366786534</v>
      </c>
      <c r="BD5" s="118">
        <v>88.264138607388048</v>
      </c>
      <c r="BE5" s="118">
        <v>91.892775416802891</v>
      </c>
      <c r="BF5" s="118">
        <v>90.519777705132412</v>
      </c>
      <c r="BG5" s="118">
        <v>90.127492644655121</v>
      </c>
      <c r="BH5" s="118">
        <v>91.500490356325599</v>
      </c>
      <c r="BI5" s="118">
        <v>89.931350114416489</v>
      </c>
      <c r="BJ5" s="118">
        <v>90.81399150049036</v>
      </c>
      <c r="BK5" s="118">
        <v>90.323635174893752</v>
      </c>
      <c r="BL5" s="118">
        <v>91.304347826086968</v>
      </c>
    </row>
    <row r="6" spans="1:64" x14ac:dyDescent="0.2">
      <c r="A6" s="2" t="s">
        <v>127</v>
      </c>
      <c r="B6" s="117">
        <v>100.53032814053695</v>
      </c>
      <c r="C6" s="117">
        <v>99.635399403380831</v>
      </c>
      <c r="D6" s="117">
        <v>99.834272456082189</v>
      </c>
      <c r="E6" s="117">
        <v>99.635399403380831</v>
      </c>
      <c r="F6" s="117">
        <v>99.237653297978113</v>
      </c>
      <c r="G6" s="117">
        <v>98.939343718926082</v>
      </c>
      <c r="H6" s="117">
        <v>99.138216771627441</v>
      </c>
      <c r="I6" s="117">
        <v>98.143851508120633</v>
      </c>
      <c r="J6" s="117">
        <v>100.03314550878355</v>
      </c>
      <c r="K6" s="117">
        <v>100.23201856148492</v>
      </c>
      <c r="L6" s="117">
        <v>100.33145508783559</v>
      </c>
      <c r="M6" s="117">
        <v>98.641034139874037</v>
      </c>
      <c r="N6" s="117">
        <v>97.646668876367244</v>
      </c>
      <c r="O6" s="117">
        <v>98.83990719257541</v>
      </c>
      <c r="P6" s="117">
        <v>98.143851508120633</v>
      </c>
      <c r="Q6" s="117">
        <v>97.348359297315213</v>
      </c>
      <c r="R6" s="117">
        <v>96.65230361286045</v>
      </c>
      <c r="S6" s="117">
        <v>95.657938349353657</v>
      </c>
      <c r="T6" s="117">
        <v>94.961882664898894</v>
      </c>
      <c r="U6" s="117">
        <v>95.260192243950939</v>
      </c>
      <c r="V6" s="117">
        <v>94.763009612197536</v>
      </c>
      <c r="W6" s="117">
        <v>94.862446138548222</v>
      </c>
      <c r="X6" s="117">
        <v>93.967517401392101</v>
      </c>
      <c r="Y6" s="117">
        <v>93.370898243288025</v>
      </c>
      <c r="Z6" s="117">
        <v>93.172025190586666</v>
      </c>
      <c r="AA6" s="117">
        <v>92.177659927079873</v>
      </c>
      <c r="AB6" s="117">
        <v>92.973152137885307</v>
      </c>
      <c r="AC6" s="117">
        <v>91.581040768975782</v>
      </c>
      <c r="AD6" s="117">
        <v>91.581040768975782</v>
      </c>
      <c r="AE6" s="117">
        <v>91.183294663573079</v>
      </c>
      <c r="AF6" s="117">
        <v>91.382167716274438</v>
      </c>
      <c r="AG6" s="117">
        <v>90.387802452767659</v>
      </c>
      <c r="AH6" s="117">
        <v>90.288365926416958</v>
      </c>
      <c r="AI6" s="117">
        <v>88.796818031156761</v>
      </c>
      <c r="AJ6" s="117">
        <v>88.597944978455402</v>
      </c>
      <c r="AK6" s="117">
        <v>88.299635399403371</v>
      </c>
      <c r="AL6" s="117">
        <v>89.691746768312882</v>
      </c>
      <c r="AM6" s="117">
        <v>90.188929400066286</v>
      </c>
      <c r="AN6" s="117">
        <v>87.305270135896578</v>
      </c>
      <c r="AO6" s="117">
        <v>88.200198873052699</v>
      </c>
      <c r="AP6" s="117">
        <v>88.399071925754058</v>
      </c>
      <c r="AQ6" s="117">
        <v>88.995691083858134</v>
      </c>
      <c r="AR6" s="117">
        <v>88.796818031156761</v>
      </c>
      <c r="AS6" s="117">
        <v>87.802452767649982</v>
      </c>
      <c r="AT6" s="117">
        <v>87.802452767649982</v>
      </c>
      <c r="AU6" s="117">
        <v>87.901889294000654</v>
      </c>
      <c r="AV6" s="117">
        <v>88.399071925754058</v>
      </c>
      <c r="AW6" s="117">
        <v>88.995691083858134</v>
      </c>
      <c r="AX6" s="117">
        <v>87.901889294000654</v>
      </c>
      <c r="AY6" s="117">
        <v>88.100762346702012</v>
      </c>
      <c r="AZ6" s="117">
        <v>88.200198873052699</v>
      </c>
      <c r="BA6" s="117">
        <v>88.896254557507461</v>
      </c>
      <c r="BB6" s="117">
        <v>84.719920450778915</v>
      </c>
      <c r="BC6" s="117">
        <v>89.990056347364927</v>
      </c>
      <c r="BD6" s="117">
        <v>87.901889294000654</v>
      </c>
      <c r="BE6" s="117">
        <v>89.492873715611523</v>
      </c>
      <c r="BF6" s="117">
        <v>88.896254557507461</v>
      </c>
      <c r="BG6" s="117">
        <v>88.995691083858134</v>
      </c>
      <c r="BH6" s="117">
        <v>89.095127610208806</v>
      </c>
      <c r="BI6" s="117">
        <v>89.691746768312882</v>
      </c>
      <c r="BJ6" s="117">
        <v>89.294000662910165</v>
      </c>
      <c r="BK6" s="117">
        <v>88.796818031156761</v>
      </c>
      <c r="BL6" s="117">
        <v>88.200198873052699</v>
      </c>
    </row>
    <row r="7" spans="1:64" ht="15" thickBot="1" x14ac:dyDescent="0.25">
      <c r="A7" s="48" t="s">
        <v>128</v>
      </c>
      <c r="B7" s="119">
        <v>100.2027437994188</v>
      </c>
      <c r="C7" s="119">
        <v>99.905386226937893</v>
      </c>
      <c r="D7" s="119">
        <v>99.89186997364331</v>
      </c>
      <c r="E7" s="119">
        <v>99.310671081976068</v>
      </c>
      <c r="F7" s="119">
        <v>98.817327836723649</v>
      </c>
      <c r="G7" s="119">
        <v>97.026424275190919</v>
      </c>
      <c r="H7" s="119">
        <v>97.7563019530986</v>
      </c>
      <c r="I7" s="119">
        <v>98.465905251064399</v>
      </c>
      <c r="J7" s="119">
        <v>98.736230316956139</v>
      </c>
      <c r="K7" s="119">
        <v>98.398323984591471</v>
      </c>
      <c r="L7" s="119">
        <v>98.459147124417115</v>
      </c>
      <c r="M7" s="119">
        <v>98.83084409001826</v>
      </c>
      <c r="N7" s="119">
        <v>98.215854565114554</v>
      </c>
      <c r="O7" s="119">
        <v>97.580590660268967</v>
      </c>
      <c r="P7" s="119">
        <v>97.344056227613692</v>
      </c>
      <c r="Q7" s="119">
        <v>96.269514090694059</v>
      </c>
      <c r="R7" s="119">
        <v>95.445022639724257</v>
      </c>
      <c r="S7" s="119">
        <v>94.566466175576139</v>
      </c>
      <c r="T7" s="119">
        <v>93.890653510846803</v>
      </c>
      <c r="U7" s="119">
        <v>94.04609042373454</v>
      </c>
      <c r="V7" s="119">
        <v>93.28918023923768</v>
      </c>
      <c r="W7" s="119">
        <v>93.958234777319731</v>
      </c>
      <c r="X7" s="119">
        <v>92.633641954450212</v>
      </c>
      <c r="Y7" s="119">
        <v>92.221396228965332</v>
      </c>
      <c r="Z7" s="119">
        <v>91.890248023247949</v>
      </c>
      <c r="AA7" s="119">
        <v>91.836183010069604</v>
      </c>
      <c r="AB7" s="119">
        <v>91.167128471987567</v>
      </c>
      <c r="AC7" s="119">
        <v>91.173886598634851</v>
      </c>
      <c r="AD7" s="119">
        <v>90.984659052510636</v>
      </c>
      <c r="AE7" s="119">
        <v>91.396904777995545</v>
      </c>
      <c r="AF7" s="119">
        <v>91.173886598634851</v>
      </c>
      <c r="AG7" s="119">
        <v>90.687301480029731</v>
      </c>
      <c r="AH7" s="119">
        <v>90.856254646212065</v>
      </c>
      <c r="AI7" s="119">
        <v>90.525106440494682</v>
      </c>
      <c r="AJ7" s="119">
        <v>90.498073933905516</v>
      </c>
      <c r="AK7" s="119">
        <v>89.761438129350537</v>
      </c>
      <c r="AL7" s="119">
        <v>90.802189633033734</v>
      </c>
      <c r="AM7" s="119">
        <v>92.45117253497331</v>
      </c>
      <c r="AN7" s="119">
        <v>92.329526255322023</v>
      </c>
      <c r="AO7" s="119">
        <v>92.0456849361357</v>
      </c>
      <c r="AP7" s="119">
        <v>91.653713590592687</v>
      </c>
      <c r="AQ7" s="119">
        <v>92.167331215786987</v>
      </c>
      <c r="AR7" s="119">
        <v>92.376833141853069</v>
      </c>
      <c r="AS7" s="119">
        <v>91.836183010069604</v>
      </c>
      <c r="AT7" s="119">
        <v>92.140298709197808</v>
      </c>
      <c r="AU7" s="119">
        <v>92.464688788267893</v>
      </c>
      <c r="AV7" s="119">
        <v>92.714739474217751</v>
      </c>
      <c r="AW7" s="119">
        <v>93.654119078191528</v>
      </c>
      <c r="AX7" s="119">
        <v>93.187808339528274</v>
      </c>
      <c r="AY7" s="119">
        <v>93.14725957964454</v>
      </c>
      <c r="AZ7" s="119">
        <v>92.876934513752801</v>
      </c>
      <c r="BA7" s="119">
        <v>93.444617152125446</v>
      </c>
      <c r="BB7" s="119">
        <v>90.281813881192136</v>
      </c>
      <c r="BC7" s="119">
        <v>93.431100898830849</v>
      </c>
      <c r="BD7" s="119">
        <v>93.782523484490113</v>
      </c>
      <c r="BE7" s="119">
        <v>94.296141109684399</v>
      </c>
      <c r="BF7" s="119">
        <v>93.397310265594371</v>
      </c>
      <c r="BG7" s="119">
        <v>93.31621274582686</v>
      </c>
      <c r="BH7" s="119">
        <v>93.566263431776704</v>
      </c>
      <c r="BI7" s="119">
        <v>93.654119078191528</v>
      </c>
      <c r="BJ7" s="119">
        <v>93.363519632357921</v>
      </c>
      <c r="BK7" s="119">
        <v>92.633641954450212</v>
      </c>
      <c r="BL7" s="119">
        <v>92.370075015205785</v>
      </c>
    </row>
    <row r="8" spans="1:64" x14ac:dyDescent="0.2">
      <c r="A8" s="43" t="s">
        <v>137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K7"/>
  <sheetViews>
    <sheetView zoomScaleNormal="100" workbookViewId="0"/>
  </sheetViews>
  <sheetFormatPr defaultRowHeight="12" x14ac:dyDescent="0.2"/>
  <cols>
    <col min="1" max="1" width="20" style="79" bestFit="1" customWidth="1"/>
    <col min="2" max="11" width="7" style="79" customWidth="1"/>
    <col min="12" max="16384" width="9.140625" style="79"/>
  </cols>
  <sheetData>
    <row r="1" spans="1:11" s="1" customFormat="1" ht="15" x14ac:dyDescent="0.25">
      <c r="A1" s="4" t="s">
        <v>0</v>
      </c>
    </row>
    <row r="2" spans="1:11" s="1" customFormat="1" ht="15" x14ac:dyDescent="0.25"/>
    <row r="3" spans="1:11" s="1" customFormat="1" ht="15" x14ac:dyDescent="0.25">
      <c r="A3" s="639" t="s">
        <v>622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</row>
    <row r="4" spans="1:11" x14ac:dyDescent="0.2">
      <c r="A4" s="272"/>
      <c r="B4" s="273">
        <v>2010</v>
      </c>
      <c r="C4" s="274">
        <v>2011</v>
      </c>
      <c r="D4" s="274">
        <v>2012</v>
      </c>
      <c r="E4" s="274">
        <v>2013</v>
      </c>
      <c r="F4" s="274">
        <v>2014</v>
      </c>
      <c r="G4" s="274">
        <v>2015</v>
      </c>
      <c r="H4" s="274">
        <v>2016</v>
      </c>
      <c r="I4" s="274">
        <v>2017</v>
      </c>
      <c r="J4" s="274">
        <v>2018</v>
      </c>
      <c r="K4" s="275">
        <v>2019</v>
      </c>
    </row>
    <row r="5" spans="1:11" x14ac:dyDescent="0.2">
      <c r="A5" s="276" t="s">
        <v>565</v>
      </c>
      <c r="B5" s="277">
        <v>0.12529472999832825</v>
      </c>
      <c r="C5" s="278">
        <v>0.10923905183962668</v>
      </c>
      <c r="D5" s="278">
        <v>8.1713400963504101E-2</v>
      </c>
      <c r="E5" s="278">
        <v>-3.2643421973371445E-2</v>
      </c>
      <c r="F5" s="278">
        <v>5.9309197605216468E-2</v>
      </c>
      <c r="G5" s="278">
        <v>-4.7129142389670253E-2</v>
      </c>
      <c r="H5" s="278">
        <v>-2.8978486096101985E-2</v>
      </c>
      <c r="I5" s="278">
        <v>-5.0926306353806572E-2</v>
      </c>
      <c r="J5" s="278">
        <v>7.4616749811017735E-2</v>
      </c>
      <c r="K5" s="279">
        <v>7.111349907444886E-4</v>
      </c>
    </row>
    <row r="6" spans="1:11" ht="12.75" thickBot="1" x14ac:dyDescent="0.25">
      <c r="A6" s="280" t="s">
        <v>576</v>
      </c>
      <c r="B6" s="281">
        <v>0.14771921196738291</v>
      </c>
      <c r="C6" s="282">
        <v>1.2077261416878038E-2</v>
      </c>
      <c r="D6" s="282">
        <v>5.7489155234379918E-2</v>
      </c>
      <c r="E6" s="282">
        <v>4.4768773606884471E-2</v>
      </c>
      <c r="F6" s="282">
        <v>0.10325267182593678</v>
      </c>
      <c r="G6" s="282">
        <v>-1.4505302563199263E-2</v>
      </c>
      <c r="H6" s="282">
        <v>5.0849462920990351E-2</v>
      </c>
      <c r="I6" s="282">
        <v>-4.7066233699571969E-2</v>
      </c>
      <c r="J6" s="282">
        <v>4.5690852409764116E-2</v>
      </c>
      <c r="K6" s="283">
        <v>-1.2139033679054223E-2</v>
      </c>
    </row>
    <row r="7" spans="1:11" x14ac:dyDescent="0.2">
      <c r="A7" s="617" t="s">
        <v>610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</row>
  </sheetData>
  <mergeCells count="2">
    <mergeCell ref="A3:K3"/>
    <mergeCell ref="A7:K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19"/>
  <sheetViews>
    <sheetView zoomScaleNormal="100" workbookViewId="0"/>
  </sheetViews>
  <sheetFormatPr defaultRowHeight="12" x14ac:dyDescent="0.2"/>
  <cols>
    <col min="1" max="1" width="30.42578125" style="79" bestFit="1" customWidth="1"/>
    <col min="2" max="14" width="11.140625" style="79" customWidth="1"/>
    <col min="15" max="16384" width="9.140625" style="79"/>
  </cols>
  <sheetData>
    <row r="1" spans="1:14" s="1" customFormat="1" ht="15" x14ac:dyDescent="0.25">
      <c r="A1" s="4" t="s">
        <v>0</v>
      </c>
    </row>
    <row r="2" spans="1:14" s="1" customFormat="1" ht="15" x14ac:dyDescent="0.25"/>
    <row r="3" spans="1:14" s="1" customFormat="1" ht="15" x14ac:dyDescent="0.25">
      <c r="A3" s="599" t="s">
        <v>98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4" spans="1:14" x14ac:dyDescent="0.2">
      <c r="A4" s="62" t="s">
        <v>59</v>
      </c>
      <c r="B4" s="62">
        <v>2018</v>
      </c>
      <c r="C4" s="62">
        <v>2019</v>
      </c>
      <c r="D4" s="62">
        <v>2020</v>
      </c>
      <c r="E4" s="62">
        <v>2021</v>
      </c>
      <c r="F4" s="62">
        <v>2022</v>
      </c>
      <c r="G4" s="62">
        <v>2023</v>
      </c>
      <c r="H4" s="62">
        <v>2024</v>
      </c>
      <c r="I4" s="62">
        <v>2025</v>
      </c>
      <c r="J4" s="62">
        <v>2026</v>
      </c>
      <c r="K4" s="62">
        <v>2027</v>
      </c>
      <c r="L4" s="62">
        <v>2028</v>
      </c>
      <c r="M4" s="62">
        <v>2029</v>
      </c>
      <c r="N4" s="62">
        <v>2030</v>
      </c>
    </row>
    <row r="5" spans="1:14" x14ac:dyDescent="0.2">
      <c r="A5" s="368" t="s">
        <v>60</v>
      </c>
      <c r="B5" s="68">
        <v>1484</v>
      </c>
      <c r="C5" s="68">
        <v>1527</v>
      </c>
      <c r="D5" s="68">
        <v>1596</v>
      </c>
      <c r="E5" s="68">
        <v>1709</v>
      </c>
      <c r="F5" s="68">
        <v>1831</v>
      </c>
      <c r="G5" s="68">
        <v>1960</v>
      </c>
      <c r="H5" s="68">
        <v>2092</v>
      </c>
      <c r="I5" s="68">
        <v>2233</v>
      </c>
      <c r="J5" s="68">
        <v>2383</v>
      </c>
      <c r="K5" s="68">
        <v>2545</v>
      </c>
      <c r="L5" s="68">
        <v>2719</v>
      </c>
      <c r="M5" s="68">
        <v>2906</v>
      </c>
      <c r="N5" s="68">
        <v>3106</v>
      </c>
    </row>
    <row r="6" spans="1:14" x14ac:dyDescent="0.2">
      <c r="A6" s="41" t="s">
        <v>61</v>
      </c>
      <c r="B6" s="69">
        <v>257</v>
      </c>
      <c r="C6" s="69">
        <v>264</v>
      </c>
      <c r="D6" s="69">
        <v>271</v>
      </c>
      <c r="E6" s="69">
        <v>293</v>
      </c>
      <c r="F6" s="69">
        <v>316</v>
      </c>
      <c r="G6" s="69">
        <v>341</v>
      </c>
      <c r="H6" s="69">
        <v>366</v>
      </c>
      <c r="I6" s="69">
        <v>394</v>
      </c>
      <c r="J6" s="69">
        <v>423</v>
      </c>
      <c r="K6" s="69">
        <v>455</v>
      </c>
      <c r="L6" s="69">
        <v>489</v>
      </c>
      <c r="M6" s="69">
        <v>526</v>
      </c>
      <c r="N6" s="69">
        <v>565</v>
      </c>
    </row>
    <row r="7" spans="1:14" ht="12.75" thickBot="1" x14ac:dyDescent="0.25">
      <c r="A7" s="551" t="s">
        <v>62</v>
      </c>
      <c r="B7" s="552">
        <v>1228</v>
      </c>
      <c r="C7" s="552">
        <v>1262</v>
      </c>
      <c r="D7" s="552">
        <v>1324</v>
      </c>
      <c r="E7" s="552">
        <v>1417</v>
      </c>
      <c r="F7" s="552">
        <v>1515</v>
      </c>
      <c r="G7" s="552">
        <v>1619</v>
      </c>
      <c r="H7" s="552">
        <v>1725</v>
      </c>
      <c r="I7" s="552">
        <v>1839</v>
      </c>
      <c r="J7" s="552">
        <v>1960</v>
      </c>
      <c r="K7" s="552">
        <v>2090</v>
      </c>
      <c r="L7" s="552">
        <v>2230</v>
      </c>
      <c r="M7" s="552">
        <v>2380</v>
      </c>
      <c r="N7" s="552">
        <v>2540</v>
      </c>
    </row>
    <row r="8" spans="1:14" x14ac:dyDescent="0.2">
      <c r="A8" s="367" t="s">
        <v>63</v>
      </c>
      <c r="B8" s="70">
        <v>1352</v>
      </c>
      <c r="C8" s="70">
        <v>1401</v>
      </c>
      <c r="D8" s="70">
        <v>1449</v>
      </c>
      <c r="E8" s="70">
        <v>1526</v>
      </c>
      <c r="F8" s="70">
        <v>1614</v>
      </c>
      <c r="G8" s="70">
        <v>1683</v>
      </c>
      <c r="H8" s="70">
        <v>1762</v>
      </c>
      <c r="I8" s="70">
        <v>1842</v>
      </c>
      <c r="J8" s="70">
        <v>1933</v>
      </c>
      <c r="K8" s="70">
        <v>2026</v>
      </c>
      <c r="L8" s="70">
        <v>2135</v>
      </c>
      <c r="M8" s="70">
        <v>2247</v>
      </c>
      <c r="N8" s="70">
        <v>2378</v>
      </c>
    </row>
    <row r="9" spans="1:14" x14ac:dyDescent="0.2">
      <c r="A9" s="71" t="s">
        <v>64</v>
      </c>
      <c r="B9" s="72">
        <v>1223</v>
      </c>
      <c r="C9" s="72">
        <v>1298</v>
      </c>
      <c r="D9" s="72">
        <v>1373</v>
      </c>
      <c r="E9" s="72">
        <v>1447</v>
      </c>
      <c r="F9" s="72">
        <v>1532</v>
      </c>
      <c r="G9" s="72">
        <v>1599</v>
      </c>
      <c r="H9" s="72">
        <v>1674</v>
      </c>
      <c r="I9" s="72">
        <v>1751</v>
      </c>
      <c r="J9" s="72">
        <v>1838</v>
      </c>
      <c r="K9" s="72">
        <v>1928</v>
      </c>
      <c r="L9" s="72">
        <v>2033</v>
      </c>
      <c r="M9" s="72">
        <v>2141</v>
      </c>
      <c r="N9" s="72">
        <v>2268</v>
      </c>
    </row>
    <row r="10" spans="1:14" x14ac:dyDescent="0.2">
      <c r="A10" s="73" t="s">
        <v>65</v>
      </c>
      <c r="B10" s="74">
        <v>586</v>
      </c>
      <c r="C10" s="74">
        <v>626</v>
      </c>
      <c r="D10" s="74">
        <v>688</v>
      </c>
      <c r="E10" s="74">
        <v>739</v>
      </c>
      <c r="F10" s="74">
        <v>791</v>
      </c>
      <c r="G10" s="74">
        <v>841</v>
      </c>
      <c r="H10" s="74">
        <v>896</v>
      </c>
      <c r="I10" s="74">
        <v>956</v>
      </c>
      <c r="J10" s="72">
        <v>1021</v>
      </c>
      <c r="K10" s="72">
        <v>1092</v>
      </c>
      <c r="L10" s="72">
        <v>1171</v>
      </c>
      <c r="M10" s="72">
        <v>1259</v>
      </c>
      <c r="N10" s="72">
        <v>1359</v>
      </c>
    </row>
    <row r="11" spans="1:14" x14ac:dyDescent="0.2">
      <c r="A11" s="73" t="s">
        <v>66</v>
      </c>
      <c r="B11" s="74">
        <v>298</v>
      </c>
      <c r="C11" s="74">
        <v>319</v>
      </c>
      <c r="D11" s="74">
        <v>334</v>
      </c>
      <c r="E11" s="74">
        <v>349</v>
      </c>
      <c r="F11" s="74">
        <v>364</v>
      </c>
      <c r="G11" s="74">
        <v>365</v>
      </c>
      <c r="H11" s="74">
        <v>365</v>
      </c>
      <c r="I11" s="74">
        <v>365</v>
      </c>
      <c r="J11" s="74">
        <v>366</v>
      </c>
      <c r="K11" s="74">
        <v>366</v>
      </c>
      <c r="L11" s="74">
        <v>366</v>
      </c>
      <c r="M11" s="74">
        <v>367</v>
      </c>
      <c r="N11" s="74">
        <v>367</v>
      </c>
    </row>
    <row r="12" spans="1:14" x14ac:dyDescent="0.2">
      <c r="A12" s="73" t="s">
        <v>67</v>
      </c>
      <c r="B12" s="74">
        <v>54</v>
      </c>
      <c r="C12" s="74">
        <v>56</v>
      </c>
      <c r="D12" s="74">
        <v>44</v>
      </c>
      <c r="E12" s="74">
        <v>46</v>
      </c>
      <c r="F12" s="74">
        <v>49</v>
      </c>
      <c r="G12" s="74">
        <v>52</v>
      </c>
      <c r="H12" s="74">
        <v>54</v>
      </c>
      <c r="I12" s="74">
        <v>57</v>
      </c>
      <c r="J12" s="74">
        <v>60</v>
      </c>
      <c r="K12" s="74">
        <v>63</v>
      </c>
      <c r="L12" s="74">
        <v>66</v>
      </c>
      <c r="M12" s="74">
        <v>70</v>
      </c>
      <c r="N12" s="74">
        <v>73</v>
      </c>
    </row>
    <row r="13" spans="1:14" x14ac:dyDescent="0.2">
      <c r="A13" s="73" t="s">
        <v>68</v>
      </c>
      <c r="B13" s="74">
        <v>56</v>
      </c>
      <c r="C13" s="74">
        <v>60</v>
      </c>
      <c r="D13" s="74">
        <v>63</v>
      </c>
      <c r="E13" s="74">
        <v>67</v>
      </c>
      <c r="F13" s="74">
        <v>71</v>
      </c>
      <c r="G13" s="74">
        <v>75</v>
      </c>
      <c r="H13" s="74">
        <v>79</v>
      </c>
      <c r="I13" s="74">
        <v>83</v>
      </c>
      <c r="J13" s="74">
        <v>88</v>
      </c>
      <c r="K13" s="74">
        <v>93</v>
      </c>
      <c r="L13" s="74">
        <v>98</v>
      </c>
      <c r="M13" s="74">
        <v>104</v>
      </c>
      <c r="N13" s="74">
        <v>110</v>
      </c>
    </row>
    <row r="14" spans="1:14" x14ac:dyDescent="0.2">
      <c r="A14" s="73" t="s">
        <v>69</v>
      </c>
      <c r="B14" s="74">
        <v>30</v>
      </c>
      <c r="C14" s="74">
        <v>34</v>
      </c>
      <c r="D14" s="74">
        <v>35</v>
      </c>
      <c r="E14" s="74">
        <v>36</v>
      </c>
      <c r="F14" s="74">
        <v>38</v>
      </c>
      <c r="G14" s="74">
        <v>39</v>
      </c>
      <c r="H14" s="74">
        <v>41</v>
      </c>
      <c r="I14" s="74">
        <v>42</v>
      </c>
      <c r="J14" s="74">
        <v>44</v>
      </c>
      <c r="K14" s="74">
        <v>46</v>
      </c>
      <c r="L14" s="74">
        <v>47</v>
      </c>
      <c r="M14" s="74">
        <v>49</v>
      </c>
      <c r="N14" s="74">
        <v>51</v>
      </c>
    </row>
    <row r="15" spans="1:14" x14ac:dyDescent="0.2">
      <c r="A15" s="73" t="s">
        <v>70</v>
      </c>
      <c r="B15" s="74">
        <v>199</v>
      </c>
      <c r="C15" s="74">
        <v>203</v>
      </c>
      <c r="D15" s="74">
        <v>209</v>
      </c>
      <c r="E15" s="74">
        <v>210</v>
      </c>
      <c r="F15" s="74">
        <v>219</v>
      </c>
      <c r="G15" s="74">
        <v>227</v>
      </c>
      <c r="H15" s="74">
        <v>239</v>
      </c>
      <c r="I15" s="74">
        <v>247</v>
      </c>
      <c r="J15" s="74">
        <v>260</v>
      </c>
      <c r="K15" s="74">
        <v>269</v>
      </c>
      <c r="L15" s="74">
        <v>283</v>
      </c>
      <c r="M15" s="74">
        <v>292</v>
      </c>
      <c r="N15" s="74">
        <v>308</v>
      </c>
    </row>
    <row r="16" spans="1:14" x14ac:dyDescent="0.2">
      <c r="A16" s="75" t="s">
        <v>71</v>
      </c>
      <c r="B16" s="76">
        <v>129</v>
      </c>
      <c r="C16" s="76">
        <v>104</v>
      </c>
      <c r="D16" s="76">
        <v>75</v>
      </c>
      <c r="E16" s="76">
        <v>78</v>
      </c>
      <c r="F16" s="76">
        <v>82</v>
      </c>
      <c r="G16" s="76">
        <v>85</v>
      </c>
      <c r="H16" s="76">
        <v>88</v>
      </c>
      <c r="I16" s="76">
        <v>91</v>
      </c>
      <c r="J16" s="76">
        <v>95</v>
      </c>
      <c r="K16" s="76">
        <v>98</v>
      </c>
      <c r="L16" s="76">
        <v>102</v>
      </c>
      <c r="M16" s="76">
        <v>106</v>
      </c>
      <c r="N16" s="76">
        <v>110</v>
      </c>
    </row>
    <row r="17" spans="1:14" ht="12.75" thickBot="1" x14ac:dyDescent="0.25">
      <c r="A17" s="42" t="s">
        <v>72</v>
      </c>
      <c r="B17" s="77">
        <v>-120</v>
      </c>
      <c r="C17" s="77">
        <v>-139</v>
      </c>
      <c r="D17" s="77">
        <v>-124</v>
      </c>
      <c r="E17" s="77">
        <v>-109</v>
      </c>
      <c r="F17" s="77">
        <v>-99</v>
      </c>
      <c r="G17" s="77">
        <v>-64</v>
      </c>
      <c r="H17" s="77">
        <v>-36</v>
      </c>
      <c r="I17" s="77">
        <v>-4</v>
      </c>
      <c r="J17" s="77">
        <v>27</v>
      </c>
      <c r="K17" s="77">
        <v>64</v>
      </c>
      <c r="L17" s="77">
        <v>95</v>
      </c>
      <c r="M17" s="77">
        <v>133</v>
      </c>
      <c r="N17" s="77">
        <v>163</v>
      </c>
    </row>
    <row r="18" spans="1:14" x14ac:dyDescent="0.2">
      <c r="A18" s="640" t="s">
        <v>97</v>
      </c>
      <c r="B18" s="640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</row>
    <row r="19" spans="1:14" x14ac:dyDescent="0.2"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</row>
  </sheetData>
  <mergeCells count="2">
    <mergeCell ref="A3:N3"/>
    <mergeCell ref="A18:N1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7"/>
  <sheetViews>
    <sheetView workbookViewId="0"/>
  </sheetViews>
  <sheetFormatPr defaultRowHeight="12" x14ac:dyDescent="0.2"/>
  <cols>
    <col min="1" max="1" width="56.42578125" style="79" customWidth="1"/>
    <col min="2" max="2" width="65.42578125" style="79" customWidth="1"/>
    <col min="3" max="14" width="11.140625" style="79" customWidth="1"/>
    <col min="15" max="16384" width="9.140625" style="79"/>
  </cols>
  <sheetData>
    <row r="1" spans="1:14" s="1" customFormat="1" ht="15" x14ac:dyDescent="0.25">
      <c r="A1" s="4" t="s">
        <v>0</v>
      </c>
    </row>
    <row r="2" spans="1:14" s="1" customFormat="1" ht="15" x14ac:dyDescent="0.25"/>
    <row r="3" spans="1:14" s="1" customFormat="1" ht="15" x14ac:dyDescent="0.25">
      <c r="A3" s="599" t="s">
        <v>655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4" spans="1:14" x14ac:dyDescent="0.2">
      <c r="A4" s="286" t="s">
        <v>625</v>
      </c>
      <c r="B4" s="287" t="s">
        <v>626</v>
      </c>
    </row>
    <row r="5" spans="1:14" x14ac:dyDescent="0.2">
      <c r="A5" s="284" t="s">
        <v>76</v>
      </c>
      <c r="B5" s="288" t="s">
        <v>627</v>
      </c>
    </row>
    <row r="6" spans="1:14" ht="24" x14ac:dyDescent="0.2">
      <c r="A6" s="641" t="s">
        <v>77</v>
      </c>
      <c r="B6" s="289" t="s">
        <v>628</v>
      </c>
    </row>
    <row r="7" spans="1:14" ht="24" x14ac:dyDescent="0.2">
      <c r="A7" s="641"/>
      <c r="B7" s="289" t="s">
        <v>629</v>
      </c>
    </row>
    <row r="8" spans="1:14" ht="24" x14ac:dyDescent="0.2">
      <c r="A8" s="641"/>
      <c r="B8" s="289" t="s">
        <v>630</v>
      </c>
    </row>
    <row r="9" spans="1:14" x14ac:dyDescent="0.2">
      <c r="A9" s="370" t="s">
        <v>631</v>
      </c>
      <c r="B9" s="289" t="s">
        <v>632</v>
      </c>
    </row>
    <row r="10" spans="1:14" x14ac:dyDescent="0.2">
      <c r="A10" s="370" t="s">
        <v>68</v>
      </c>
      <c r="B10" s="289" t="s">
        <v>633</v>
      </c>
    </row>
    <row r="11" spans="1:14" ht="24" x14ac:dyDescent="0.2">
      <c r="A11" s="370" t="s">
        <v>634</v>
      </c>
      <c r="B11" s="289" t="s">
        <v>635</v>
      </c>
    </row>
    <row r="12" spans="1:14" x14ac:dyDescent="0.2">
      <c r="A12" s="370" t="s">
        <v>82</v>
      </c>
      <c r="B12" s="289" t="s">
        <v>636</v>
      </c>
    </row>
    <row r="13" spans="1:14" x14ac:dyDescent="0.2">
      <c r="A13" s="370" t="s">
        <v>83</v>
      </c>
      <c r="B13" s="289" t="s">
        <v>637</v>
      </c>
    </row>
    <row r="14" spans="1:14" x14ac:dyDescent="0.2">
      <c r="A14" s="370" t="s">
        <v>638</v>
      </c>
      <c r="B14" s="290"/>
    </row>
    <row r="15" spans="1:14" x14ac:dyDescent="0.2">
      <c r="A15" s="285" t="s">
        <v>66</v>
      </c>
      <c r="B15" s="289" t="s">
        <v>637</v>
      </c>
    </row>
    <row r="16" spans="1:14" x14ac:dyDescent="0.2">
      <c r="A16" s="285" t="s">
        <v>639</v>
      </c>
      <c r="B16" s="289" t="s">
        <v>636</v>
      </c>
    </row>
    <row r="17" spans="1:2" x14ac:dyDescent="0.2">
      <c r="A17" s="370" t="s">
        <v>85</v>
      </c>
      <c r="B17" s="289" t="s">
        <v>640</v>
      </c>
    </row>
    <row r="18" spans="1:2" ht="24" x14ac:dyDescent="0.2">
      <c r="A18" s="370" t="s">
        <v>641</v>
      </c>
      <c r="B18" s="289" t="s">
        <v>642</v>
      </c>
    </row>
    <row r="19" spans="1:2" x14ac:dyDescent="0.2">
      <c r="A19" s="370" t="s">
        <v>643</v>
      </c>
      <c r="B19" s="289" t="s">
        <v>644</v>
      </c>
    </row>
    <row r="20" spans="1:2" x14ac:dyDescent="0.2">
      <c r="A20" s="370" t="s">
        <v>645</v>
      </c>
      <c r="B20" s="289" t="s">
        <v>646</v>
      </c>
    </row>
    <row r="21" spans="1:2" x14ac:dyDescent="0.2">
      <c r="A21" s="370" t="s">
        <v>69</v>
      </c>
      <c r="B21" s="289" t="s">
        <v>647</v>
      </c>
    </row>
    <row r="22" spans="1:2" x14ac:dyDescent="0.2">
      <c r="A22" s="370" t="s">
        <v>70</v>
      </c>
      <c r="B22" s="289" t="s">
        <v>637</v>
      </c>
    </row>
    <row r="23" spans="1:2" x14ac:dyDescent="0.2">
      <c r="A23" s="370" t="s">
        <v>648</v>
      </c>
      <c r="B23" s="289" t="s">
        <v>649</v>
      </c>
    </row>
    <row r="24" spans="1:2" ht="36" x14ac:dyDescent="0.2">
      <c r="A24" s="641" t="s">
        <v>650</v>
      </c>
      <c r="B24" s="289" t="s">
        <v>651</v>
      </c>
    </row>
    <row r="25" spans="1:2" ht="36" x14ac:dyDescent="0.2">
      <c r="A25" s="641"/>
      <c r="B25" s="289" t="s">
        <v>652</v>
      </c>
    </row>
    <row r="26" spans="1:2" ht="24.75" thickBot="1" x14ac:dyDescent="0.25">
      <c r="A26" s="642"/>
      <c r="B26" s="291" t="s">
        <v>653</v>
      </c>
    </row>
    <row r="27" spans="1:2" x14ac:dyDescent="0.2">
      <c r="A27" s="617" t="s">
        <v>654</v>
      </c>
      <c r="B27" s="617"/>
    </row>
  </sheetData>
  <mergeCells count="4">
    <mergeCell ref="A3:N3"/>
    <mergeCell ref="A6:A8"/>
    <mergeCell ref="A24:A26"/>
    <mergeCell ref="A27:B2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M16"/>
  <sheetViews>
    <sheetView workbookViewId="0"/>
  </sheetViews>
  <sheetFormatPr defaultRowHeight="12" x14ac:dyDescent="0.2"/>
  <cols>
    <col min="1" max="1" width="64" style="79" bestFit="1" customWidth="1"/>
    <col min="2" max="13" width="9.5703125" style="79" customWidth="1"/>
    <col min="14" max="16384" width="9.140625" style="79"/>
  </cols>
  <sheetData>
    <row r="1" spans="1:13" s="1" customFormat="1" ht="15" x14ac:dyDescent="0.25">
      <c r="A1" s="4" t="s">
        <v>0</v>
      </c>
      <c r="B1" s="67"/>
    </row>
    <row r="2" spans="1:13" s="1" customFormat="1" ht="15" x14ac:dyDescent="0.25"/>
    <row r="3" spans="1:13" s="1" customFormat="1" ht="15" x14ac:dyDescent="0.25">
      <c r="A3" s="637" t="s">
        <v>713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</row>
    <row r="4" spans="1:13" x14ac:dyDescent="0.2">
      <c r="A4" s="347" t="s">
        <v>703</v>
      </c>
      <c r="B4" s="348">
        <v>2019</v>
      </c>
      <c r="C4" s="348">
        <v>2020</v>
      </c>
      <c r="D4" s="348">
        <v>2021</v>
      </c>
      <c r="E4" s="348">
        <v>2022</v>
      </c>
      <c r="F4" s="348">
        <v>2023</v>
      </c>
      <c r="G4" s="348">
        <v>2024</v>
      </c>
      <c r="H4" s="348">
        <v>2025</v>
      </c>
      <c r="I4" s="348">
        <v>2026</v>
      </c>
      <c r="J4" s="348">
        <v>2027</v>
      </c>
      <c r="K4" s="348">
        <v>2028</v>
      </c>
      <c r="L4" s="348">
        <v>2029</v>
      </c>
      <c r="M4" s="349">
        <v>2030</v>
      </c>
    </row>
    <row r="5" spans="1:13" x14ac:dyDescent="0.2">
      <c r="A5" s="350" t="s">
        <v>143</v>
      </c>
      <c r="B5" s="351" t="s">
        <v>704</v>
      </c>
      <c r="C5" s="351" t="s">
        <v>704</v>
      </c>
      <c r="D5" s="352" t="s">
        <v>705</v>
      </c>
      <c r="E5" s="353" t="s">
        <v>706</v>
      </c>
      <c r="F5" s="365" t="s">
        <v>561</v>
      </c>
      <c r="G5" s="365" t="s">
        <v>561</v>
      </c>
      <c r="H5" s="365" t="s">
        <v>561</v>
      </c>
      <c r="I5" s="365" t="s">
        <v>561</v>
      </c>
      <c r="J5" s="365" t="s">
        <v>561</v>
      </c>
      <c r="K5" s="365" t="s">
        <v>561</v>
      </c>
      <c r="L5" s="365" t="s">
        <v>561</v>
      </c>
      <c r="M5" s="366" t="s">
        <v>561</v>
      </c>
    </row>
    <row r="6" spans="1:13" x14ac:dyDescent="0.2">
      <c r="A6" s="350" t="s">
        <v>142</v>
      </c>
      <c r="B6" s="351" t="s">
        <v>704</v>
      </c>
      <c r="C6" s="351" t="s">
        <v>704</v>
      </c>
      <c r="D6" s="352" t="s">
        <v>705</v>
      </c>
      <c r="E6" s="353" t="s">
        <v>706</v>
      </c>
      <c r="F6" s="365" t="s">
        <v>561</v>
      </c>
      <c r="G6" s="365" t="s">
        <v>561</v>
      </c>
      <c r="H6" s="365" t="s">
        <v>561</v>
      </c>
      <c r="I6" s="365" t="s">
        <v>561</v>
      </c>
      <c r="J6" s="365" t="s">
        <v>561</v>
      </c>
      <c r="K6" s="365" t="s">
        <v>561</v>
      </c>
      <c r="L6" s="365" t="s">
        <v>561</v>
      </c>
      <c r="M6" s="366" t="s">
        <v>561</v>
      </c>
    </row>
    <row r="7" spans="1:13" x14ac:dyDescent="0.2">
      <c r="A7" s="350" t="s">
        <v>144</v>
      </c>
      <c r="B7" s="351" t="s">
        <v>704</v>
      </c>
      <c r="C7" s="352" t="s">
        <v>705</v>
      </c>
      <c r="D7" s="353" t="s">
        <v>706</v>
      </c>
      <c r="E7" s="354" t="s">
        <v>561</v>
      </c>
      <c r="F7" s="365" t="s">
        <v>561</v>
      </c>
      <c r="G7" s="365" t="s">
        <v>561</v>
      </c>
      <c r="H7" s="365" t="s">
        <v>561</v>
      </c>
      <c r="I7" s="365" t="s">
        <v>561</v>
      </c>
      <c r="J7" s="365" t="s">
        <v>561</v>
      </c>
      <c r="K7" s="365" t="s">
        <v>561</v>
      </c>
      <c r="L7" s="365" t="s">
        <v>561</v>
      </c>
      <c r="M7" s="366" t="s">
        <v>561</v>
      </c>
    </row>
    <row r="8" spans="1:13" x14ac:dyDescent="0.2">
      <c r="A8" s="356" t="s">
        <v>707</v>
      </c>
      <c r="B8" s="357">
        <v>2019</v>
      </c>
      <c r="C8" s="357">
        <v>2020</v>
      </c>
      <c r="D8" s="357">
        <v>2021</v>
      </c>
      <c r="E8" s="357">
        <v>2022</v>
      </c>
      <c r="F8" s="357">
        <v>2023</v>
      </c>
      <c r="G8" s="357">
        <v>2024</v>
      </c>
      <c r="H8" s="357">
        <v>2025</v>
      </c>
      <c r="I8" s="357">
        <v>2026</v>
      </c>
      <c r="J8" s="357">
        <v>2027</v>
      </c>
      <c r="K8" s="357">
        <v>2028</v>
      </c>
      <c r="L8" s="357">
        <v>2029</v>
      </c>
      <c r="M8" s="358">
        <v>2030</v>
      </c>
    </row>
    <row r="9" spans="1:13" x14ac:dyDescent="0.2">
      <c r="A9" s="350" t="s">
        <v>143</v>
      </c>
      <c r="B9" s="351" t="s">
        <v>704</v>
      </c>
      <c r="C9" s="352" t="s">
        <v>705</v>
      </c>
      <c r="D9" s="354" t="s">
        <v>561</v>
      </c>
      <c r="E9" s="354" t="s">
        <v>561</v>
      </c>
      <c r="F9" s="354" t="s">
        <v>561</v>
      </c>
      <c r="G9" s="354" t="s">
        <v>561</v>
      </c>
      <c r="H9" s="354" t="s">
        <v>561</v>
      </c>
      <c r="I9" s="354" t="s">
        <v>561</v>
      </c>
      <c r="J9" s="354" t="s">
        <v>561</v>
      </c>
      <c r="K9" s="354" t="s">
        <v>561</v>
      </c>
      <c r="L9" s="354" t="s">
        <v>561</v>
      </c>
      <c r="M9" s="355" t="s">
        <v>561</v>
      </c>
    </row>
    <row r="10" spans="1:13" x14ac:dyDescent="0.2">
      <c r="A10" s="350" t="s">
        <v>142</v>
      </c>
      <c r="B10" s="351" t="s">
        <v>704</v>
      </c>
      <c r="C10" s="352" t="s">
        <v>705</v>
      </c>
      <c r="D10" s="354" t="s">
        <v>561</v>
      </c>
      <c r="E10" s="354" t="s">
        <v>561</v>
      </c>
      <c r="F10" s="354" t="s">
        <v>561</v>
      </c>
      <c r="G10" s="354" t="s">
        <v>561</v>
      </c>
      <c r="H10" s="354" t="s">
        <v>561</v>
      </c>
      <c r="I10" s="354" t="s">
        <v>561</v>
      </c>
      <c r="J10" s="354" t="s">
        <v>561</v>
      </c>
      <c r="K10" s="354" t="s">
        <v>561</v>
      </c>
      <c r="L10" s="354" t="s">
        <v>561</v>
      </c>
      <c r="M10" s="355" t="s">
        <v>561</v>
      </c>
    </row>
    <row r="11" spans="1:13" x14ac:dyDescent="0.2">
      <c r="A11" s="350" t="s">
        <v>144</v>
      </c>
      <c r="B11" s="351" t="s">
        <v>704</v>
      </c>
      <c r="C11" s="352" t="s">
        <v>705</v>
      </c>
      <c r="D11" s="354" t="s">
        <v>561</v>
      </c>
      <c r="E11" s="354" t="s">
        <v>561</v>
      </c>
      <c r="F11" s="354" t="s">
        <v>561</v>
      </c>
      <c r="G11" s="354" t="s">
        <v>561</v>
      </c>
      <c r="H11" s="354" t="s">
        <v>561</v>
      </c>
      <c r="I11" s="354" t="s">
        <v>561</v>
      </c>
      <c r="J11" s="354" t="s">
        <v>561</v>
      </c>
      <c r="K11" s="354" t="s">
        <v>561</v>
      </c>
      <c r="L11" s="354" t="s">
        <v>561</v>
      </c>
      <c r="M11" s="355" t="s">
        <v>561</v>
      </c>
    </row>
    <row r="12" spans="1:13" x14ac:dyDescent="0.2">
      <c r="A12" s="356" t="s">
        <v>708</v>
      </c>
      <c r="B12" s="357">
        <v>2019</v>
      </c>
      <c r="C12" s="357">
        <v>2020</v>
      </c>
      <c r="D12" s="357">
        <v>2021</v>
      </c>
      <c r="E12" s="357">
        <v>2022</v>
      </c>
      <c r="F12" s="357">
        <v>2023</v>
      </c>
      <c r="G12" s="357">
        <v>2024</v>
      </c>
      <c r="H12" s="357">
        <v>2025</v>
      </c>
      <c r="I12" s="357">
        <v>2026</v>
      </c>
      <c r="J12" s="357">
        <v>2027</v>
      </c>
      <c r="K12" s="357">
        <v>2028</v>
      </c>
      <c r="L12" s="357">
        <v>2029</v>
      </c>
      <c r="M12" s="358">
        <v>2030</v>
      </c>
    </row>
    <row r="13" spans="1:13" x14ac:dyDescent="0.2">
      <c r="A13" s="350" t="s">
        <v>143</v>
      </c>
      <c r="B13" s="353" t="s">
        <v>709</v>
      </c>
      <c r="C13" s="353" t="s">
        <v>709</v>
      </c>
      <c r="D13" s="353" t="s">
        <v>709</v>
      </c>
      <c r="E13" s="353" t="s">
        <v>709</v>
      </c>
      <c r="F13" s="353" t="s">
        <v>709</v>
      </c>
      <c r="G13" s="359" t="s">
        <v>710</v>
      </c>
      <c r="H13" s="359" t="s">
        <v>710</v>
      </c>
      <c r="I13" s="359" t="s">
        <v>710</v>
      </c>
      <c r="J13" s="359" t="s">
        <v>710</v>
      </c>
      <c r="K13" s="359" t="s">
        <v>710</v>
      </c>
      <c r="L13" s="359" t="s">
        <v>710</v>
      </c>
      <c r="M13" s="360" t="s">
        <v>710</v>
      </c>
    </row>
    <row r="14" spans="1:13" x14ac:dyDescent="0.2">
      <c r="A14" s="350" t="s">
        <v>142</v>
      </c>
      <c r="B14" s="353" t="s">
        <v>709</v>
      </c>
      <c r="C14" s="353" t="s">
        <v>709</v>
      </c>
      <c r="D14" s="353" t="s">
        <v>709</v>
      </c>
      <c r="E14" s="353" t="s">
        <v>709</v>
      </c>
      <c r="F14" s="353" t="s">
        <v>709</v>
      </c>
      <c r="G14" s="353" t="s">
        <v>709</v>
      </c>
      <c r="H14" s="353" t="s">
        <v>709</v>
      </c>
      <c r="I14" s="359" t="s">
        <v>710</v>
      </c>
      <c r="J14" s="359" t="s">
        <v>710</v>
      </c>
      <c r="K14" s="359" t="s">
        <v>710</v>
      </c>
      <c r="L14" s="359" t="s">
        <v>710</v>
      </c>
      <c r="M14" s="360" t="s">
        <v>710</v>
      </c>
    </row>
    <row r="15" spans="1:13" ht="12.75" thickBot="1" x14ac:dyDescent="0.25">
      <c r="A15" s="361" t="s">
        <v>144</v>
      </c>
      <c r="B15" s="362" t="s">
        <v>709</v>
      </c>
      <c r="C15" s="362" t="s">
        <v>709</v>
      </c>
      <c r="D15" s="362" t="s">
        <v>709</v>
      </c>
      <c r="E15" s="362" t="s">
        <v>709</v>
      </c>
      <c r="F15" s="362" t="s">
        <v>709</v>
      </c>
      <c r="G15" s="362" t="s">
        <v>709</v>
      </c>
      <c r="H15" s="362" t="s">
        <v>709</v>
      </c>
      <c r="I15" s="363" t="s">
        <v>710</v>
      </c>
      <c r="J15" s="363" t="s">
        <v>710</v>
      </c>
      <c r="K15" s="363" t="s">
        <v>710</v>
      </c>
      <c r="L15" s="363" t="s">
        <v>710</v>
      </c>
      <c r="M15" s="364" t="s">
        <v>710</v>
      </c>
    </row>
    <row r="16" spans="1:13" ht="34.5" customHeight="1" x14ac:dyDescent="0.2">
      <c r="A16" s="643" t="s">
        <v>711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</row>
  </sheetData>
  <mergeCells count="2">
    <mergeCell ref="A16:M16"/>
    <mergeCell ref="A3:M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51"/>
  <sheetViews>
    <sheetView workbookViewId="0">
      <selection sqref="A1:B1"/>
    </sheetView>
  </sheetViews>
  <sheetFormatPr defaultRowHeight="12" x14ac:dyDescent="0.2"/>
  <cols>
    <col min="1" max="1" width="16" style="436" bestFit="1" customWidth="1"/>
    <col min="2" max="9" width="17.85546875" style="436" customWidth="1"/>
    <col min="10" max="16384" width="9.140625" style="436"/>
  </cols>
  <sheetData>
    <row r="1" spans="1:10" s="322" customFormat="1" ht="14.25" x14ac:dyDescent="0.2">
      <c r="A1" s="568" t="s">
        <v>0</v>
      </c>
      <c r="B1" s="568"/>
    </row>
    <row r="2" spans="1:10" s="322" customFormat="1" ht="12.75" x14ac:dyDescent="0.2"/>
    <row r="3" spans="1:10" s="322" customFormat="1" ht="12.75" x14ac:dyDescent="0.2">
      <c r="A3" s="645" t="s">
        <v>683</v>
      </c>
      <c r="B3" s="645"/>
      <c r="C3" s="645"/>
      <c r="D3" s="645"/>
      <c r="E3" s="645"/>
      <c r="F3" s="645"/>
      <c r="G3" s="645"/>
      <c r="H3" s="645"/>
      <c r="I3" s="645"/>
      <c r="J3" s="436"/>
    </row>
    <row r="4" spans="1:10" ht="13.5" customHeight="1" x14ac:dyDescent="0.2">
      <c r="A4" s="304" t="s">
        <v>680</v>
      </c>
      <c r="B4" s="304" t="s">
        <v>671</v>
      </c>
      <c r="C4" s="304" t="s">
        <v>672</v>
      </c>
      <c r="D4" s="304" t="s">
        <v>673</v>
      </c>
      <c r="E4" s="304" t="s">
        <v>674</v>
      </c>
      <c r="F4" s="304" t="s">
        <v>675</v>
      </c>
      <c r="G4" s="305" t="s">
        <v>676</v>
      </c>
      <c r="H4" s="304" t="s">
        <v>677</v>
      </c>
      <c r="I4" s="304" t="s">
        <v>678</v>
      </c>
    </row>
    <row r="5" spans="1:10" x14ac:dyDescent="0.2">
      <c r="A5" s="306">
        <v>2017</v>
      </c>
      <c r="B5" s="307">
        <v>0.76939999999999997</v>
      </c>
      <c r="C5" s="307">
        <v>0.76200000000000001</v>
      </c>
      <c r="D5" s="307">
        <v>0.76284397913438917</v>
      </c>
      <c r="E5" s="307">
        <v>0.76221524371031768</v>
      </c>
      <c r="F5" s="307">
        <v>0.74</v>
      </c>
      <c r="G5" s="308">
        <v>0.74004920688974174</v>
      </c>
      <c r="H5" s="308">
        <v>0.74004920688974174</v>
      </c>
      <c r="I5" s="308">
        <v>0.74004920688974174</v>
      </c>
    </row>
    <row r="6" spans="1:10" x14ac:dyDescent="0.2">
      <c r="A6" s="306">
        <v>2018</v>
      </c>
      <c r="B6" s="307">
        <v>0.80159999999999998</v>
      </c>
      <c r="C6" s="307">
        <v>0.80700000000000005</v>
      </c>
      <c r="D6" s="307">
        <v>0.7980052542672158</v>
      </c>
      <c r="E6" s="307">
        <v>0.7926172898949666</v>
      </c>
      <c r="F6" s="307">
        <v>0.75787128867527087</v>
      </c>
      <c r="G6" s="308">
        <v>0.76336969879351979</v>
      </c>
      <c r="H6" s="308">
        <v>0.76003902368481779</v>
      </c>
      <c r="I6" s="308">
        <v>0.77215905154190589</v>
      </c>
    </row>
    <row r="7" spans="1:10" x14ac:dyDescent="0.2">
      <c r="A7" s="306">
        <v>2019</v>
      </c>
      <c r="B7" s="307">
        <v>0.82389999999999997</v>
      </c>
      <c r="C7" s="307">
        <v>0.83899999999999997</v>
      </c>
      <c r="D7" s="307">
        <v>0.8295230465773491</v>
      </c>
      <c r="E7" s="307">
        <v>0.8247610201220863</v>
      </c>
      <c r="F7" s="307">
        <v>0.78682947829697403</v>
      </c>
      <c r="G7" s="308">
        <v>0.78462376444609272</v>
      </c>
      <c r="H7" s="308">
        <v>0.77799968844064804</v>
      </c>
      <c r="I7" s="308">
        <v>0.79608726854031298</v>
      </c>
    </row>
    <row r="8" spans="1:10" x14ac:dyDescent="0.2">
      <c r="A8" s="306">
        <v>2020</v>
      </c>
      <c r="B8" s="307">
        <v>0.82840000000000003</v>
      </c>
      <c r="C8" s="307">
        <v>0.871</v>
      </c>
      <c r="D8" s="307">
        <v>0.86510668406224689</v>
      </c>
      <c r="E8" s="307">
        <v>0.86043548716712603</v>
      </c>
      <c r="F8" s="307">
        <v>0.81242837643947652</v>
      </c>
      <c r="G8" s="308">
        <v>0.80481911948609453</v>
      </c>
      <c r="H8" s="308">
        <v>0.79716446616326275</v>
      </c>
      <c r="I8" s="308">
        <v>0.80960990252466492</v>
      </c>
    </row>
    <row r="9" spans="1:10" x14ac:dyDescent="0.2">
      <c r="A9" s="306">
        <v>2021</v>
      </c>
      <c r="B9" s="315">
        <v>0.84329999999999994</v>
      </c>
      <c r="C9" s="307">
        <v>0.89300000000000002</v>
      </c>
      <c r="D9" s="307">
        <v>0.8908927859498309</v>
      </c>
      <c r="E9" s="307">
        <v>0.88618283498972661</v>
      </c>
      <c r="F9" s="307">
        <v>0.83512315233659373</v>
      </c>
      <c r="G9" s="308">
        <v>0.82247668131787144</v>
      </c>
      <c r="H9" s="308">
        <v>0.81033408942573704</v>
      </c>
      <c r="I9" s="308">
        <v>0.82098282450774107</v>
      </c>
    </row>
    <row r="10" spans="1:10" x14ac:dyDescent="0.2">
      <c r="A10" s="311">
        <v>2022</v>
      </c>
      <c r="B10" s="319"/>
      <c r="C10" s="313">
        <v>0.91500000000000004</v>
      </c>
      <c r="D10" s="307">
        <v>0.91702866506902969</v>
      </c>
      <c r="E10" s="307">
        <v>0.91347772426315177</v>
      </c>
      <c r="F10" s="307">
        <v>0.85282931093489833</v>
      </c>
      <c r="G10" s="308">
        <v>0.83460890204662552</v>
      </c>
      <c r="H10" s="308">
        <v>0.82144282536027624</v>
      </c>
      <c r="I10" s="308">
        <v>0.83493023640531461</v>
      </c>
    </row>
    <row r="11" spans="1:10" x14ac:dyDescent="0.2">
      <c r="A11" s="311">
        <v>2023</v>
      </c>
      <c r="B11" s="320"/>
      <c r="C11" s="313">
        <v>0.92400000000000004</v>
      </c>
      <c r="D11" s="307">
        <v>0.92905224601368275</v>
      </c>
      <c r="E11" s="307">
        <v>0.92731595215534768</v>
      </c>
      <c r="F11" s="307">
        <v>0.86566803434281636</v>
      </c>
      <c r="G11" s="308">
        <v>0.84092051533825762</v>
      </c>
      <c r="H11" s="308">
        <v>0.82716322338995041</v>
      </c>
      <c r="I11" s="308">
        <v>0.84613347942269945</v>
      </c>
    </row>
    <row r="12" spans="1:10" x14ac:dyDescent="0.2">
      <c r="A12" s="311">
        <v>2024</v>
      </c>
      <c r="B12" s="320"/>
      <c r="C12" s="313">
        <v>0.92300000000000004</v>
      </c>
      <c r="D12" s="307">
        <v>0.93290633192260908</v>
      </c>
      <c r="E12" s="307">
        <v>0.93275135212924321</v>
      </c>
      <c r="F12" s="307">
        <v>0.86503088546722262</v>
      </c>
      <c r="G12" s="308">
        <v>0.84072679183951227</v>
      </c>
      <c r="H12" s="308">
        <v>0.8270314784249817</v>
      </c>
      <c r="I12" s="308">
        <v>0.853325082142254</v>
      </c>
    </row>
    <row r="13" spans="1:10" x14ac:dyDescent="0.2">
      <c r="A13" s="311">
        <v>2025</v>
      </c>
      <c r="B13" s="320"/>
      <c r="C13" s="313">
        <v>0.91400000000000003</v>
      </c>
      <c r="D13" s="307">
        <v>0.93309353712016485</v>
      </c>
      <c r="E13" s="307">
        <v>0.93457250119954638</v>
      </c>
      <c r="F13" s="307">
        <v>0.85795210716615655</v>
      </c>
      <c r="G13" s="308">
        <v>0.83322262837897054</v>
      </c>
      <c r="H13" s="308">
        <v>0.8200314607405863</v>
      </c>
      <c r="I13" s="308">
        <v>0.85492449455916031</v>
      </c>
    </row>
    <row r="14" spans="1:10" x14ac:dyDescent="0.2">
      <c r="A14" s="311">
        <v>2026</v>
      </c>
      <c r="B14" s="320"/>
      <c r="C14" s="313">
        <v>0.90600000000000003</v>
      </c>
      <c r="D14" s="307">
        <v>0.92508909382205695</v>
      </c>
      <c r="E14" s="307">
        <v>0.9274325049023121</v>
      </c>
      <c r="F14" s="307">
        <v>0.84512403605217412</v>
      </c>
      <c r="G14" s="308">
        <v>0.81899707789536758</v>
      </c>
      <c r="H14" s="308">
        <v>0.80677282250637694</v>
      </c>
      <c r="I14" s="308">
        <v>0.85190166610050444</v>
      </c>
    </row>
    <row r="15" spans="1:10" x14ac:dyDescent="0.2">
      <c r="A15" s="311">
        <v>2027</v>
      </c>
      <c r="B15" s="320"/>
      <c r="C15" s="313">
        <v>0.88900000000000001</v>
      </c>
      <c r="D15" s="307">
        <v>0.9123957952131232</v>
      </c>
      <c r="E15" s="307">
        <v>0.91604533683333889</v>
      </c>
      <c r="F15" s="307">
        <v>0.8285548232066472</v>
      </c>
      <c r="G15" s="308">
        <v>0.80006582271902238</v>
      </c>
      <c r="H15" s="308">
        <v>0.78927895093655953</v>
      </c>
      <c r="I15" s="308">
        <v>0.84603052017887537</v>
      </c>
    </row>
    <row r="16" spans="1:10" x14ac:dyDescent="0.2">
      <c r="A16" s="311">
        <v>2028</v>
      </c>
      <c r="B16" s="320"/>
      <c r="C16" s="313">
        <v>0.871</v>
      </c>
      <c r="D16" s="307">
        <v>0.89990400165118323</v>
      </c>
      <c r="E16" s="307">
        <v>0.90539016229571412</v>
      </c>
      <c r="F16" s="307">
        <v>0.81326506254463704</v>
      </c>
      <c r="G16" s="308">
        <v>0.78151746319983184</v>
      </c>
      <c r="H16" s="308">
        <v>0.77267071239932927</v>
      </c>
      <c r="I16" s="308">
        <v>0.8430602431613764</v>
      </c>
    </row>
    <row r="17" spans="1:9" x14ac:dyDescent="0.2">
      <c r="A17" s="311">
        <v>2029</v>
      </c>
      <c r="B17" s="320"/>
      <c r="C17" s="313">
        <v>0.84299999999999997</v>
      </c>
      <c r="D17" s="307">
        <v>0.87739995827977457</v>
      </c>
      <c r="E17" s="307">
        <v>0.88540256127764594</v>
      </c>
      <c r="F17" s="307">
        <v>0.78923892266801876</v>
      </c>
      <c r="G17" s="308">
        <v>0.75329662313918833</v>
      </c>
      <c r="H17" s="308">
        <v>0.74686219225357342</v>
      </c>
      <c r="I17" s="308">
        <v>0.83269294976050345</v>
      </c>
    </row>
    <row r="18" spans="1:9" ht="12.75" thickBot="1" x14ac:dyDescent="0.25">
      <c r="A18" s="312">
        <v>2030</v>
      </c>
      <c r="B18" s="321"/>
      <c r="C18" s="314">
        <v>0.81499999999999995</v>
      </c>
      <c r="D18" s="309">
        <v>0.85519393326326953</v>
      </c>
      <c r="E18" s="309">
        <v>0.86612859897786865</v>
      </c>
      <c r="F18" s="309">
        <v>0.76656090983047431</v>
      </c>
      <c r="G18" s="310">
        <v>0.72550445954113418</v>
      </c>
      <c r="H18" s="310">
        <v>0.72192077742714444</v>
      </c>
      <c r="I18" s="310">
        <v>0.82569941517175527</v>
      </c>
    </row>
    <row r="19" spans="1:9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304" t="s">
        <v>679</v>
      </c>
      <c r="B20" s="317" t="s">
        <v>671</v>
      </c>
      <c r="C20" s="304" t="s">
        <v>672</v>
      </c>
      <c r="D20" s="317" t="s">
        <v>673</v>
      </c>
      <c r="E20" s="304" t="s">
        <v>674</v>
      </c>
      <c r="F20" s="304" t="s">
        <v>675</v>
      </c>
      <c r="G20" s="304" t="s">
        <v>676</v>
      </c>
      <c r="H20" s="304" t="s">
        <v>677</v>
      </c>
      <c r="I20" s="304" t="s">
        <v>678</v>
      </c>
    </row>
    <row r="21" spans="1:9" x14ac:dyDescent="0.2">
      <c r="A21" s="311">
        <v>2017</v>
      </c>
      <c r="B21" s="319"/>
      <c r="C21" s="316">
        <v>0.75700000000000001</v>
      </c>
      <c r="D21" s="319"/>
      <c r="E21" s="313">
        <v>0.75902248650429804</v>
      </c>
      <c r="F21" s="307">
        <v>0.74</v>
      </c>
      <c r="G21" s="308">
        <v>0.74004920688974163</v>
      </c>
      <c r="H21" s="308">
        <v>0.74004920688974163</v>
      </c>
      <c r="I21" s="308">
        <v>0.74004920688974163</v>
      </c>
    </row>
    <row r="22" spans="1:9" x14ac:dyDescent="0.2">
      <c r="A22" s="311">
        <v>2018</v>
      </c>
      <c r="B22" s="320"/>
      <c r="C22" s="316">
        <v>0.79200000000000004</v>
      </c>
      <c r="D22" s="320"/>
      <c r="E22" s="313">
        <v>0.77981246209016564</v>
      </c>
      <c r="F22" s="307">
        <v>0.74971814788888935</v>
      </c>
      <c r="G22" s="308">
        <v>0.76252553227273967</v>
      </c>
      <c r="H22" s="308">
        <v>0.75760122876418456</v>
      </c>
      <c r="I22" s="308">
        <v>0.77215905154190589</v>
      </c>
    </row>
    <row r="23" spans="1:9" x14ac:dyDescent="0.2">
      <c r="A23" s="311">
        <v>2019</v>
      </c>
      <c r="B23" s="320"/>
      <c r="C23" s="316">
        <v>0.81499999999999995</v>
      </c>
      <c r="D23" s="320"/>
      <c r="E23" s="313">
        <v>0.79704677096543985</v>
      </c>
      <c r="F23" s="307">
        <v>0.76604321907249051</v>
      </c>
      <c r="G23" s="308">
        <v>0.77145245706943999</v>
      </c>
      <c r="H23" s="308">
        <v>0.76205632990188332</v>
      </c>
      <c r="I23" s="308">
        <v>0.78840647915639295</v>
      </c>
    </row>
    <row r="24" spans="1:9" x14ac:dyDescent="0.2">
      <c r="A24" s="311">
        <v>2020</v>
      </c>
      <c r="B24" s="320"/>
      <c r="C24" s="316">
        <v>0.83399999999999996</v>
      </c>
      <c r="D24" s="320"/>
      <c r="E24" s="313">
        <v>0.81328194604399251</v>
      </c>
      <c r="F24" s="307">
        <v>0.770707553212854</v>
      </c>
      <c r="G24" s="308">
        <v>0.77795209803750554</v>
      </c>
      <c r="H24" s="308">
        <v>0.76381566092096775</v>
      </c>
      <c r="I24" s="308">
        <v>0.7937824770430868</v>
      </c>
    </row>
    <row r="25" spans="1:9" x14ac:dyDescent="0.2">
      <c r="A25" s="311">
        <v>2021</v>
      </c>
      <c r="B25" s="320"/>
      <c r="C25" s="316">
        <v>0.83899999999999997</v>
      </c>
      <c r="D25" s="320"/>
      <c r="E25" s="313">
        <v>0.81696096091429582</v>
      </c>
      <c r="F25" s="307">
        <v>0.7681800681641926</v>
      </c>
      <c r="G25" s="308">
        <v>0.77447090967048371</v>
      </c>
      <c r="H25" s="308">
        <v>0.75983538363055925</v>
      </c>
      <c r="I25" s="308">
        <v>0.7965810366048055</v>
      </c>
    </row>
    <row r="26" spans="1:9" x14ac:dyDescent="0.2">
      <c r="A26" s="311">
        <v>2022</v>
      </c>
      <c r="B26" s="320"/>
      <c r="C26" s="316">
        <v>0.84599999999999997</v>
      </c>
      <c r="D26" s="320"/>
      <c r="E26" s="313">
        <v>0.82141573969493076</v>
      </c>
      <c r="F26" s="307">
        <v>0.75653524584910892</v>
      </c>
      <c r="G26" s="308">
        <v>0.7631837299025086</v>
      </c>
      <c r="H26" s="308">
        <v>0.74765226253188022</v>
      </c>
      <c r="I26" s="308">
        <v>0.79587191433378346</v>
      </c>
    </row>
    <row r="27" spans="1:9" x14ac:dyDescent="0.2">
      <c r="A27" s="311">
        <v>2023</v>
      </c>
      <c r="B27" s="320"/>
      <c r="C27" s="316">
        <v>0.83299999999999996</v>
      </c>
      <c r="D27" s="320"/>
      <c r="E27" s="313">
        <v>0.80915306881096571</v>
      </c>
      <c r="F27" s="307">
        <v>0.73866456683469839</v>
      </c>
      <c r="G27" s="308">
        <v>0.74469339095109677</v>
      </c>
      <c r="H27" s="308">
        <v>0.72862012604906945</v>
      </c>
      <c r="I27" s="308">
        <v>0.79034314283334672</v>
      </c>
    </row>
    <row r="28" spans="1:9" x14ac:dyDescent="0.2">
      <c r="A28" s="311">
        <v>2024</v>
      </c>
      <c r="B28" s="320"/>
      <c r="C28" s="316">
        <v>0.81</v>
      </c>
      <c r="D28" s="320"/>
      <c r="E28" s="313">
        <v>0.78754485519475859</v>
      </c>
      <c r="F28" s="307">
        <v>0.70700758215188908</v>
      </c>
      <c r="G28" s="308">
        <v>0.71218381011222309</v>
      </c>
      <c r="H28" s="308">
        <v>0.69638904941260893</v>
      </c>
      <c r="I28" s="308">
        <v>0.77171006626016792</v>
      </c>
    </row>
    <row r="29" spans="1:9" x14ac:dyDescent="0.2">
      <c r="A29" s="311">
        <v>2025</v>
      </c>
      <c r="B29" s="320"/>
      <c r="C29" s="316">
        <v>0.77600000000000002</v>
      </c>
      <c r="D29" s="320"/>
      <c r="E29" s="313">
        <v>0.75584132048944841</v>
      </c>
      <c r="F29" s="307">
        <v>0.66754884939227654</v>
      </c>
      <c r="G29" s="308">
        <v>0.6716239662161414</v>
      </c>
      <c r="H29" s="308">
        <v>0.65658680904140398</v>
      </c>
      <c r="I29" s="308">
        <v>0.74691304570052919</v>
      </c>
    </row>
    <row r="30" spans="1:9" x14ac:dyDescent="0.2">
      <c r="A30" s="311">
        <v>2026</v>
      </c>
      <c r="B30" s="320"/>
      <c r="C30" s="316">
        <v>0.74199999999999999</v>
      </c>
      <c r="D30" s="320"/>
      <c r="E30" s="313">
        <v>0.7238408463639816</v>
      </c>
      <c r="F30" s="307">
        <v>0.62118199895109527</v>
      </c>
      <c r="G30" s="308">
        <v>0.62386595422078717</v>
      </c>
      <c r="H30" s="308">
        <v>0.61008323484383564</v>
      </c>
      <c r="I30" s="308">
        <v>0.71713099813311199</v>
      </c>
    </row>
    <row r="31" spans="1:9" x14ac:dyDescent="0.2">
      <c r="A31" s="311">
        <v>2027</v>
      </c>
      <c r="B31" s="320"/>
      <c r="C31" s="316">
        <v>0.69699999999999995</v>
      </c>
      <c r="D31" s="320"/>
      <c r="E31" s="313">
        <v>0.68140590564984171</v>
      </c>
      <c r="F31" s="307">
        <v>0.57015763675843179</v>
      </c>
      <c r="G31" s="308">
        <v>0.57121325013765201</v>
      </c>
      <c r="H31" s="308">
        <v>0.55917092452841266</v>
      </c>
      <c r="I31" s="308">
        <v>0.68350796351763765</v>
      </c>
    </row>
    <row r="32" spans="1:9" x14ac:dyDescent="0.2">
      <c r="A32" s="311">
        <v>2028</v>
      </c>
      <c r="B32" s="320"/>
      <c r="C32" s="316">
        <v>0.65100000000000002</v>
      </c>
      <c r="D32" s="320"/>
      <c r="E32" s="313">
        <v>0.63865675485712059</v>
      </c>
      <c r="F32" s="307">
        <v>0.51967582664130485</v>
      </c>
      <c r="G32" s="308">
        <v>0.51898268871575937</v>
      </c>
      <c r="H32" s="308">
        <v>0.50916040724546241</v>
      </c>
      <c r="I32" s="308">
        <v>0.65293794942740979</v>
      </c>
    </row>
    <row r="33" spans="1:9" x14ac:dyDescent="0.2">
      <c r="A33" s="311">
        <v>2029</v>
      </c>
      <c r="B33" s="320"/>
      <c r="C33" s="316">
        <v>0.59399999999999997</v>
      </c>
      <c r="D33" s="320"/>
      <c r="E33" s="313">
        <v>0.58566788644347179</v>
      </c>
      <c r="F33" s="307">
        <v>0.45989470189152748</v>
      </c>
      <c r="G33" s="308">
        <v>0.45737672355358655</v>
      </c>
      <c r="H33" s="308">
        <v>0.45069034847088446</v>
      </c>
      <c r="I33" s="308">
        <v>0.61449247548751706</v>
      </c>
    </row>
    <row r="34" spans="1:9" ht="12.75" thickBot="1" x14ac:dyDescent="0.25">
      <c r="A34" s="312">
        <v>2030</v>
      </c>
      <c r="B34" s="321"/>
      <c r="C34" s="318">
        <v>0.53600000000000003</v>
      </c>
      <c r="D34" s="321"/>
      <c r="E34" s="314">
        <v>0.5326149447667301</v>
      </c>
      <c r="F34" s="309">
        <v>0.40105617663780302</v>
      </c>
      <c r="G34" s="310">
        <v>0.39673103553759703</v>
      </c>
      <c r="H34" s="310">
        <v>0.39405069362440603</v>
      </c>
      <c r="I34" s="310">
        <v>0.58025399795043853</v>
      </c>
    </row>
    <row r="36" spans="1:9" x14ac:dyDescent="0.2">
      <c r="A36" s="304" t="s">
        <v>681</v>
      </c>
      <c r="B36" s="317" t="s">
        <v>671</v>
      </c>
      <c r="C36" s="304" t="s">
        <v>672</v>
      </c>
      <c r="D36" s="317" t="s">
        <v>673</v>
      </c>
      <c r="E36" s="304" t="s">
        <v>674</v>
      </c>
      <c r="F36" s="304" t="s">
        <v>675</v>
      </c>
      <c r="G36" s="304" t="s">
        <v>676</v>
      </c>
      <c r="H36" s="304" t="s">
        <v>677</v>
      </c>
      <c r="I36" s="304" t="s">
        <v>678</v>
      </c>
    </row>
    <row r="37" spans="1:9" x14ac:dyDescent="0.2">
      <c r="A37" s="311">
        <v>2017</v>
      </c>
      <c r="B37" s="319"/>
      <c r="C37" s="316">
        <v>0.76900000000000002</v>
      </c>
      <c r="D37" s="319"/>
      <c r="E37" s="313">
        <v>0.76833555688778488</v>
      </c>
      <c r="F37" s="307">
        <v>0.74</v>
      </c>
      <c r="G37" s="308">
        <v>0.74004920688974163</v>
      </c>
      <c r="H37" s="308">
        <v>0.74004920688974163</v>
      </c>
      <c r="I37" s="308">
        <v>0.74004920688974163</v>
      </c>
    </row>
    <row r="38" spans="1:9" x14ac:dyDescent="0.2">
      <c r="A38" s="311">
        <v>2018</v>
      </c>
      <c r="B38" s="320"/>
      <c r="C38" s="316">
        <v>0.83899999999999997</v>
      </c>
      <c r="D38" s="320"/>
      <c r="E38" s="313">
        <v>0.82349545236059074</v>
      </c>
      <c r="F38" s="307">
        <v>0.77032296353894547</v>
      </c>
      <c r="G38" s="308">
        <v>0.76750163399144056</v>
      </c>
      <c r="H38" s="308">
        <v>0.76443048399159874</v>
      </c>
      <c r="I38" s="308">
        <v>0.77215905154190589</v>
      </c>
    </row>
    <row r="39" spans="1:9" x14ac:dyDescent="0.2">
      <c r="A39" s="311">
        <v>2019</v>
      </c>
      <c r="B39" s="320"/>
      <c r="C39" s="316">
        <v>0.89100000000000001</v>
      </c>
      <c r="D39" s="320"/>
      <c r="E39" s="313">
        <v>0.88301141239684777</v>
      </c>
      <c r="F39" s="307">
        <v>0.81575052786584479</v>
      </c>
      <c r="G39" s="308">
        <v>0.80223410072024814</v>
      </c>
      <c r="H39" s="308">
        <v>0.79183877360452459</v>
      </c>
      <c r="I39" s="308">
        <v>0.8023425388576404</v>
      </c>
    </row>
    <row r="40" spans="1:9" x14ac:dyDescent="0.2">
      <c r="A40" s="311">
        <v>2020</v>
      </c>
      <c r="B40" s="320"/>
      <c r="C40" s="316">
        <v>0.94399999999999995</v>
      </c>
      <c r="D40" s="320"/>
      <c r="E40" s="313">
        <v>0.94831590093277063</v>
      </c>
      <c r="F40" s="307">
        <v>0.85662226532069752</v>
      </c>
      <c r="G40" s="308">
        <v>0.83757175585902588</v>
      </c>
      <c r="H40" s="308">
        <v>0.82255005694315941</v>
      </c>
      <c r="I40" s="308">
        <v>0.8258709138766378</v>
      </c>
    </row>
    <row r="41" spans="1:9" x14ac:dyDescent="0.2">
      <c r="A41" s="311">
        <v>2021</v>
      </c>
      <c r="B41" s="320"/>
      <c r="C41" s="316">
        <v>0.99</v>
      </c>
      <c r="D41" s="320"/>
      <c r="E41" s="313">
        <v>1.0063113808783808</v>
      </c>
      <c r="F41" s="307">
        <v>0.90172813278846464</v>
      </c>
      <c r="G41" s="308">
        <v>0.87240586819063015</v>
      </c>
      <c r="H41" s="308">
        <v>0.85630002348340861</v>
      </c>
      <c r="I41" s="308">
        <v>0.86132163943612861</v>
      </c>
    </row>
    <row r="42" spans="1:9" x14ac:dyDescent="0.2">
      <c r="A42" s="311">
        <v>2022</v>
      </c>
      <c r="B42" s="320"/>
      <c r="C42" s="316">
        <v>1.0389999999999999</v>
      </c>
      <c r="D42" s="320"/>
      <c r="E42" s="313">
        <v>1.0685097160115327</v>
      </c>
      <c r="F42" s="307">
        <v>0.94857840078101885</v>
      </c>
      <c r="G42" s="308">
        <v>0.90809889411652267</v>
      </c>
      <c r="H42" s="308">
        <v>0.88797234259945612</v>
      </c>
      <c r="I42" s="308">
        <v>0.89680571898180117</v>
      </c>
    </row>
    <row r="43" spans="1:9" x14ac:dyDescent="0.2">
      <c r="A43" s="311">
        <v>2023</v>
      </c>
      <c r="B43" s="320"/>
      <c r="C43" s="316">
        <v>1.0780000000000001</v>
      </c>
      <c r="D43" s="320"/>
      <c r="E43" s="313">
        <v>1.1206006738693808</v>
      </c>
      <c r="F43" s="307">
        <v>0.99374700700588714</v>
      </c>
      <c r="G43" s="308">
        <v>0.93987995120946322</v>
      </c>
      <c r="H43" s="308">
        <v>0.91589703033237191</v>
      </c>
      <c r="I43" s="308">
        <v>0.92917711423270255</v>
      </c>
    </row>
    <row r="44" spans="1:9" x14ac:dyDescent="0.2">
      <c r="A44" s="311">
        <v>2024</v>
      </c>
      <c r="B44" s="320"/>
      <c r="C44" s="316">
        <v>1.109</v>
      </c>
      <c r="D44" s="320"/>
      <c r="E44" s="313">
        <v>1.1659090884097265</v>
      </c>
      <c r="F44" s="307">
        <v>1.0250932875948149</v>
      </c>
      <c r="G44" s="308">
        <v>0.96528733901394792</v>
      </c>
      <c r="H44" s="308">
        <v>0.93762047092003464</v>
      </c>
      <c r="I44" s="308">
        <v>0.95605472119890755</v>
      </c>
    </row>
    <row r="45" spans="1:9" x14ac:dyDescent="0.2">
      <c r="A45" s="311">
        <v>2025</v>
      </c>
      <c r="B45" s="320"/>
      <c r="C45" s="316">
        <v>1.1339999999999999</v>
      </c>
      <c r="D45" s="320"/>
      <c r="E45" s="313">
        <v>1.205325304406069</v>
      </c>
      <c r="F45" s="307">
        <v>1.0520007801410567</v>
      </c>
      <c r="G45" s="308">
        <v>0.98487160430660814</v>
      </c>
      <c r="H45" s="308">
        <v>0.95596330264897711</v>
      </c>
      <c r="I45" s="308">
        <v>0.98062465223109896</v>
      </c>
    </row>
    <row r="46" spans="1:9" x14ac:dyDescent="0.2">
      <c r="A46" s="311">
        <v>2026</v>
      </c>
      <c r="B46" s="320"/>
      <c r="C46" s="316">
        <v>1.163</v>
      </c>
      <c r="D46" s="320"/>
      <c r="E46" s="313">
        <v>1.2479504548087879</v>
      </c>
      <c r="F46" s="307">
        <v>1.0752724440373769</v>
      </c>
      <c r="G46" s="308">
        <v>0.99903532773646797</v>
      </c>
      <c r="H46" s="308">
        <v>0.96755941910434706</v>
      </c>
      <c r="I46" s="308">
        <v>1.0000028337470144</v>
      </c>
    </row>
    <row r="47" spans="1:9" x14ac:dyDescent="0.2">
      <c r="A47" s="311">
        <v>2027</v>
      </c>
      <c r="B47" s="320"/>
      <c r="C47" s="316">
        <v>1.1850000000000001</v>
      </c>
      <c r="D47" s="320"/>
      <c r="E47" s="313">
        <v>1.2844291597266173</v>
      </c>
      <c r="F47" s="307">
        <v>1.0970229062678061</v>
      </c>
      <c r="G47" s="308">
        <v>1.0096674200804279</v>
      </c>
      <c r="H47" s="308">
        <v>0.97848842102911882</v>
      </c>
      <c r="I47" s="308">
        <v>1.0199658933670894</v>
      </c>
    </row>
    <row r="48" spans="1:9" x14ac:dyDescent="0.2">
      <c r="A48" s="311">
        <v>2028</v>
      </c>
      <c r="B48" s="320"/>
      <c r="C48" s="316">
        <v>1.21</v>
      </c>
      <c r="D48" s="320"/>
      <c r="E48" s="313">
        <v>1.3247319980222378</v>
      </c>
      <c r="F48" s="307">
        <v>1.1223073632654299</v>
      </c>
      <c r="G48" s="308">
        <v>1.0216737088787777</v>
      </c>
      <c r="H48" s="308">
        <v>0.9898273551261777</v>
      </c>
      <c r="I48" s="308">
        <v>1.0424454042122078</v>
      </c>
    </row>
    <row r="49" spans="1:9" x14ac:dyDescent="0.2">
      <c r="A49" s="311">
        <v>2029</v>
      </c>
      <c r="B49" s="320"/>
      <c r="C49" s="316">
        <v>1.226</v>
      </c>
      <c r="D49" s="320"/>
      <c r="E49" s="313">
        <v>1.3587863513437972</v>
      </c>
      <c r="F49" s="307">
        <v>1.141130180011698</v>
      </c>
      <c r="G49" s="308">
        <v>1.0247848639831398</v>
      </c>
      <c r="H49" s="308">
        <v>0.99439415770151229</v>
      </c>
      <c r="I49" s="308">
        <v>1.0597708197932509</v>
      </c>
    </row>
    <row r="50" spans="1:9" ht="15" customHeight="1" thickBot="1" x14ac:dyDescent="0.25">
      <c r="A50" s="312">
        <v>2030</v>
      </c>
      <c r="B50" s="321"/>
      <c r="C50" s="318">
        <v>1.2450000000000001</v>
      </c>
      <c r="D50" s="321"/>
      <c r="E50" s="314">
        <v>1.3966174917707015</v>
      </c>
      <c r="F50" s="309">
        <v>1.1635728472679163</v>
      </c>
      <c r="G50" s="310">
        <v>1.0288821825300485</v>
      </c>
      <c r="H50" s="310">
        <v>1.0001289541649814</v>
      </c>
      <c r="I50" s="310">
        <v>1.0810431846326993</v>
      </c>
    </row>
    <row r="51" spans="1:9" x14ac:dyDescent="0.2">
      <c r="A51" s="644" t="s">
        <v>682</v>
      </c>
      <c r="B51" s="644"/>
      <c r="C51" s="644"/>
      <c r="D51" s="644"/>
      <c r="E51" s="644"/>
      <c r="F51" s="644"/>
      <c r="G51" s="644"/>
      <c r="H51" s="644"/>
      <c r="I51" s="644"/>
    </row>
  </sheetData>
  <mergeCells count="3">
    <mergeCell ref="A51:I51"/>
    <mergeCell ref="A3:I3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9"/>
  <sheetViews>
    <sheetView workbookViewId="0"/>
  </sheetViews>
  <sheetFormatPr defaultRowHeight="12" x14ac:dyDescent="0.2"/>
  <cols>
    <col min="1" max="1" width="20" style="79" bestFit="1" customWidth="1"/>
    <col min="2" max="5" width="18.28515625" style="79" customWidth="1"/>
    <col min="6" max="16384" width="9.140625" style="79"/>
  </cols>
  <sheetData>
    <row r="1" spans="1:10" s="1" customFormat="1" ht="15" x14ac:dyDescent="0.25">
      <c r="A1" s="4" t="s">
        <v>0</v>
      </c>
      <c r="B1" s="338"/>
    </row>
    <row r="2" spans="1:10" s="1" customFormat="1" ht="15" x14ac:dyDescent="0.25"/>
    <row r="3" spans="1:10" s="1" customFormat="1" ht="15" x14ac:dyDescent="0.25">
      <c r="A3" s="599" t="s">
        <v>740</v>
      </c>
      <c r="B3" s="599"/>
      <c r="C3" s="599"/>
      <c r="D3" s="599"/>
      <c r="E3" s="599"/>
      <c r="F3" s="79"/>
      <c r="G3" s="79"/>
      <c r="H3" s="79"/>
      <c r="I3" s="79"/>
      <c r="J3" s="79"/>
    </row>
    <row r="4" spans="1:10" x14ac:dyDescent="0.2">
      <c r="A4" s="648"/>
      <c r="B4" s="646" t="s">
        <v>72</v>
      </c>
      <c r="C4" s="646"/>
      <c r="D4" s="647" t="s">
        <v>685</v>
      </c>
      <c r="E4" s="646"/>
    </row>
    <row r="5" spans="1:10" x14ac:dyDescent="0.2">
      <c r="A5" s="648"/>
      <c r="B5" s="323">
        <v>43405</v>
      </c>
      <c r="C5" s="323">
        <v>43525</v>
      </c>
      <c r="D5" s="328">
        <v>43405</v>
      </c>
      <c r="E5" s="332">
        <v>43525</v>
      </c>
    </row>
    <row r="6" spans="1:10" x14ac:dyDescent="0.2">
      <c r="A6" s="334" t="s">
        <v>187</v>
      </c>
      <c r="B6" s="335" t="s">
        <v>686</v>
      </c>
      <c r="C6" s="336" t="s">
        <v>687</v>
      </c>
      <c r="D6" s="333" t="s">
        <v>688</v>
      </c>
      <c r="E6" s="335" t="s">
        <v>689</v>
      </c>
    </row>
    <row r="7" spans="1:10" x14ac:dyDescent="0.2">
      <c r="A7" s="324" t="s">
        <v>188</v>
      </c>
      <c r="B7" s="325" t="s">
        <v>690</v>
      </c>
      <c r="C7" s="329" t="s">
        <v>691</v>
      </c>
      <c r="D7" s="330" t="s">
        <v>692</v>
      </c>
      <c r="E7" s="325" t="s">
        <v>693</v>
      </c>
    </row>
    <row r="8" spans="1:10" ht="12.75" thickBot="1" x14ac:dyDescent="0.25">
      <c r="A8" s="326" t="s">
        <v>694</v>
      </c>
      <c r="B8" s="327" t="s">
        <v>695</v>
      </c>
      <c r="C8" s="337" t="s">
        <v>696</v>
      </c>
      <c r="D8" s="331" t="s">
        <v>697</v>
      </c>
      <c r="E8" s="327" t="s">
        <v>698</v>
      </c>
    </row>
    <row r="9" spans="1:10" x14ac:dyDescent="0.2">
      <c r="A9" s="617" t="s">
        <v>682</v>
      </c>
      <c r="B9" s="617"/>
      <c r="C9" s="617"/>
      <c r="D9" s="617"/>
      <c r="E9" s="617"/>
    </row>
  </sheetData>
  <mergeCells count="5">
    <mergeCell ref="B4:C4"/>
    <mergeCell ref="D4:E4"/>
    <mergeCell ref="A4:A5"/>
    <mergeCell ref="A9:E9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9"/>
  <sheetViews>
    <sheetView workbookViewId="0"/>
  </sheetViews>
  <sheetFormatPr defaultRowHeight="12" x14ac:dyDescent="0.2"/>
  <cols>
    <col min="1" max="1" width="43.42578125" style="79" bestFit="1" customWidth="1"/>
    <col min="2" max="16384" width="9.140625" style="79"/>
  </cols>
  <sheetData>
    <row r="1" spans="1:14" s="1" customFormat="1" ht="15" x14ac:dyDescent="0.25">
      <c r="A1" s="4" t="s">
        <v>0</v>
      </c>
    </row>
    <row r="2" spans="1:14" s="1" customFormat="1" ht="15" x14ac:dyDescent="0.25"/>
    <row r="3" spans="1:14" s="1" customFormat="1" ht="15" x14ac:dyDescent="0.25">
      <c r="A3" s="604" t="s">
        <v>74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</row>
    <row r="4" spans="1:14" s="438" customFormat="1" x14ac:dyDescent="0.2">
      <c r="A4" s="39" t="s">
        <v>59</v>
      </c>
      <c r="B4" s="40">
        <v>2018</v>
      </c>
      <c r="C4" s="40">
        <v>2019</v>
      </c>
      <c r="D4" s="40">
        <v>2020</v>
      </c>
      <c r="E4" s="40">
        <v>2021</v>
      </c>
      <c r="F4" s="40">
        <v>2022</v>
      </c>
      <c r="G4" s="40">
        <v>2023</v>
      </c>
      <c r="H4" s="40">
        <v>2024</v>
      </c>
      <c r="I4" s="40">
        <v>2025</v>
      </c>
      <c r="J4" s="40">
        <v>2026</v>
      </c>
      <c r="K4" s="40">
        <v>2027</v>
      </c>
      <c r="L4" s="40">
        <v>2028</v>
      </c>
      <c r="M4" s="40">
        <v>2029</v>
      </c>
      <c r="N4" s="100">
        <v>2030</v>
      </c>
    </row>
    <row r="5" spans="1:14" x14ac:dyDescent="0.2">
      <c r="A5" s="83" t="s">
        <v>75</v>
      </c>
      <c r="B5" s="95">
        <v>21.74</v>
      </c>
      <c r="C5" s="95">
        <v>20.97</v>
      </c>
      <c r="D5" s="95">
        <v>20.51</v>
      </c>
      <c r="E5" s="95">
        <v>20.53</v>
      </c>
      <c r="F5" s="95">
        <v>20.6</v>
      </c>
      <c r="G5" s="95">
        <v>20.7</v>
      </c>
      <c r="H5" s="95">
        <v>20.74</v>
      </c>
      <c r="I5" s="95">
        <v>20.78</v>
      </c>
      <c r="J5" s="95">
        <v>20.81</v>
      </c>
      <c r="K5" s="95">
        <v>20.84</v>
      </c>
      <c r="L5" s="95">
        <v>20.88</v>
      </c>
      <c r="M5" s="95">
        <v>20.91</v>
      </c>
      <c r="N5" s="95">
        <v>20.94</v>
      </c>
    </row>
    <row r="6" spans="1:14" x14ac:dyDescent="0.2">
      <c r="A6" s="85" t="s">
        <v>61</v>
      </c>
      <c r="B6" s="96">
        <v>3.76</v>
      </c>
      <c r="C6" s="96">
        <v>3.63</v>
      </c>
      <c r="D6" s="96">
        <v>3.49</v>
      </c>
      <c r="E6" s="96">
        <v>3.51</v>
      </c>
      <c r="F6" s="96">
        <v>3.56</v>
      </c>
      <c r="G6" s="96">
        <v>3.6</v>
      </c>
      <c r="H6" s="96">
        <v>3.63</v>
      </c>
      <c r="I6" s="96">
        <v>3.67</v>
      </c>
      <c r="J6" s="96">
        <v>3.7</v>
      </c>
      <c r="K6" s="96">
        <v>3.73</v>
      </c>
      <c r="L6" s="96">
        <v>3.76</v>
      </c>
      <c r="M6" s="96">
        <v>3.78</v>
      </c>
      <c r="N6" s="96">
        <v>3.81</v>
      </c>
    </row>
    <row r="7" spans="1:14" x14ac:dyDescent="0.2">
      <c r="A7" s="85" t="s">
        <v>62</v>
      </c>
      <c r="B7" s="96">
        <v>17.98</v>
      </c>
      <c r="C7" s="96">
        <v>17.34</v>
      </c>
      <c r="D7" s="96">
        <v>17.02</v>
      </c>
      <c r="E7" s="96">
        <v>17.02</v>
      </c>
      <c r="F7" s="96">
        <v>17.05</v>
      </c>
      <c r="G7" s="96">
        <v>17.100000000000001</v>
      </c>
      <c r="H7" s="96">
        <v>17.11</v>
      </c>
      <c r="I7" s="96">
        <v>17.11</v>
      </c>
      <c r="J7" s="96">
        <v>17.11</v>
      </c>
      <c r="K7" s="96">
        <v>17.12</v>
      </c>
      <c r="L7" s="96">
        <v>17.12</v>
      </c>
      <c r="M7" s="96">
        <v>17.12</v>
      </c>
      <c r="N7" s="96">
        <v>17.13</v>
      </c>
    </row>
    <row r="8" spans="1:14" x14ac:dyDescent="0.2">
      <c r="A8" s="85" t="s">
        <v>63</v>
      </c>
      <c r="B8" s="96">
        <v>19.8</v>
      </c>
      <c r="C8" s="96">
        <v>19.66</v>
      </c>
      <c r="D8" s="96">
        <v>19.04</v>
      </c>
      <c r="E8" s="96">
        <v>18.329999999999998</v>
      </c>
      <c r="F8" s="96">
        <v>18.16</v>
      </c>
      <c r="G8" s="96">
        <v>17.78</v>
      </c>
      <c r="H8" s="96">
        <v>17.47</v>
      </c>
      <c r="I8" s="96">
        <v>17.14</v>
      </c>
      <c r="J8" s="96">
        <v>16.88</v>
      </c>
      <c r="K8" s="96">
        <v>16.59</v>
      </c>
      <c r="L8" s="96">
        <v>16.39</v>
      </c>
      <c r="M8" s="96">
        <v>16.170000000000002</v>
      </c>
      <c r="N8" s="96">
        <v>16.03</v>
      </c>
    </row>
    <row r="9" spans="1:14" x14ac:dyDescent="0.2">
      <c r="A9" s="101" t="s">
        <v>64</v>
      </c>
      <c r="B9" s="102">
        <v>17.91</v>
      </c>
      <c r="C9" s="102">
        <v>17.82</v>
      </c>
      <c r="D9" s="102">
        <v>17.649999999999999</v>
      </c>
      <c r="E9" s="102">
        <v>17.39</v>
      </c>
      <c r="F9" s="102">
        <v>17.239999999999998</v>
      </c>
      <c r="G9" s="102">
        <v>16.89</v>
      </c>
      <c r="H9" s="102">
        <v>16.59</v>
      </c>
      <c r="I9" s="102">
        <v>16.29</v>
      </c>
      <c r="J9" s="102">
        <v>16.05</v>
      </c>
      <c r="K9" s="102">
        <v>15.79</v>
      </c>
      <c r="L9" s="102">
        <v>15.61</v>
      </c>
      <c r="M9" s="102">
        <v>15.41</v>
      </c>
      <c r="N9" s="102">
        <v>15.29</v>
      </c>
    </row>
    <row r="10" spans="1:14" x14ac:dyDescent="0.2">
      <c r="A10" s="87" t="s">
        <v>76</v>
      </c>
      <c r="B10" s="103">
        <v>8.59</v>
      </c>
      <c r="C10" s="103">
        <v>8.6</v>
      </c>
      <c r="D10" s="103">
        <v>8.84</v>
      </c>
      <c r="E10" s="103">
        <v>8.8800000000000008</v>
      </c>
      <c r="F10" s="103">
        <v>8.9</v>
      </c>
      <c r="G10" s="103">
        <v>8.89</v>
      </c>
      <c r="H10" s="103">
        <v>8.8800000000000008</v>
      </c>
      <c r="I10" s="103">
        <v>8.89</v>
      </c>
      <c r="J10" s="103">
        <v>8.91</v>
      </c>
      <c r="K10" s="103">
        <v>8.94</v>
      </c>
      <c r="L10" s="103">
        <v>8.99</v>
      </c>
      <c r="M10" s="103">
        <v>9.06</v>
      </c>
      <c r="N10" s="103">
        <v>9.16</v>
      </c>
    </row>
    <row r="11" spans="1:14" x14ac:dyDescent="0.2">
      <c r="A11" s="87" t="s">
        <v>77</v>
      </c>
      <c r="B11" s="103">
        <v>4.3600000000000003</v>
      </c>
      <c r="C11" s="103">
        <v>4.38</v>
      </c>
      <c r="D11" s="103">
        <v>4.29</v>
      </c>
      <c r="E11" s="103">
        <v>4.1900000000000004</v>
      </c>
      <c r="F11" s="103">
        <v>4.0999999999999996</v>
      </c>
      <c r="G11" s="103">
        <v>3.85</v>
      </c>
      <c r="H11" s="103">
        <v>3.62</v>
      </c>
      <c r="I11" s="103">
        <v>3.4</v>
      </c>
      <c r="J11" s="103">
        <v>3.19</v>
      </c>
      <c r="K11" s="103">
        <v>3</v>
      </c>
      <c r="L11" s="103">
        <v>2.81</v>
      </c>
      <c r="M11" s="103">
        <v>2.64</v>
      </c>
      <c r="N11" s="103">
        <v>2.48</v>
      </c>
    </row>
    <row r="12" spans="1:14" x14ac:dyDescent="0.2">
      <c r="A12" s="87" t="s">
        <v>78</v>
      </c>
      <c r="B12" s="103">
        <v>0.78</v>
      </c>
      <c r="C12" s="103">
        <v>0.77</v>
      </c>
      <c r="D12" s="103">
        <v>0.56999999999999995</v>
      </c>
      <c r="E12" s="103">
        <v>0.56000000000000005</v>
      </c>
      <c r="F12" s="103">
        <v>0.55000000000000004</v>
      </c>
      <c r="G12" s="103">
        <v>0.54</v>
      </c>
      <c r="H12" s="103">
        <v>0.54</v>
      </c>
      <c r="I12" s="103">
        <v>0.53</v>
      </c>
      <c r="J12" s="103">
        <v>0.52</v>
      </c>
      <c r="K12" s="103">
        <v>0.52</v>
      </c>
      <c r="L12" s="103">
        <v>0.51</v>
      </c>
      <c r="M12" s="103">
        <v>0.5</v>
      </c>
      <c r="N12" s="103">
        <v>0.49</v>
      </c>
    </row>
    <row r="13" spans="1:14" x14ac:dyDescent="0.2">
      <c r="A13" s="88" t="s">
        <v>79</v>
      </c>
      <c r="B13" s="103">
        <v>0.25</v>
      </c>
      <c r="C13" s="103">
        <v>0.24</v>
      </c>
      <c r="D13" s="103">
        <v>0.04</v>
      </c>
      <c r="E13" s="103">
        <v>0.04</v>
      </c>
      <c r="F13" s="103">
        <v>0.04</v>
      </c>
      <c r="G13" s="103">
        <v>0.04</v>
      </c>
      <c r="H13" s="103">
        <v>0.04</v>
      </c>
      <c r="I13" s="103">
        <v>0.04</v>
      </c>
      <c r="J13" s="103">
        <v>0.04</v>
      </c>
      <c r="K13" s="103">
        <v>0.04</v>
      </c>
      <c r="L13" s="103">
        <v>0.04</v>
      </c>
      <c r="M13" s="103">
        <v>0.04</v>
      </c>
      <c r="N13" s="103">
        <v>0.04</v>
      </c>
    </row>
    <row r="14" spans="1:14" x14ac:dyDescent="0.2">
      <c r="A14" s="88" t="s">
        <v>80</v>
      </c>
      <c r="B14" s="103">
        <v>0.53</v>
      </c>
      <c r="C14" s="103">
        <v>0.53</v>
      </c>
      <c r="D14" s="103">
        <v>0.53</v>
      </c>
      <c r="E14" s="103">
        <v>0.52</v>
      </c>
      <c r="F14" s="103">
        <v>0.51</v>
      </c>
      <c r="G14" s="103">
        <v>0.51</v>
      </c>
      <c r="H14" s="103">
        <v>0.5</v>
      </c>
      <c r="I14" s="103">
        <v>0.49</v>
      </c>
      <c r="J14" s="103">
        <v>0.49</v>
      </c>
      <c r="K14" s="103">
        <v>0.48</v>
      </c>
      <c r="L14" s="103">
        <v>0.47</v>
      </c>
      <c r="M14" s="103">
        <v>0.46</v>
      </c>
      <c r="N14" s="103">
        <v>0.46</v>
      </c>
    </row>
    <row r="15" spans="1:14" x14ac:dyDescent="0.2">
      <c r="A15" s="87" t="s">
        <v>68</v>
      </c>
      <c r="B15" s="103">
        <v>0.82</v>
      </c>
      <c r="C15" s="103">
        <v>0.82</v>
      </c>
      <c r="D15" s="103">
        <v>0.82</v>
      </c>
      <c r="E15" s="103">
        <v>0.8</v>
      </c>
      <c r="F15" s="103">
        <v>0.8</v>
      </c>
      <c r="G15" s="103">
        <v>0.79</v>
      </c>
      <c r="H15" s="103">
        <v>0.78</v>
      </c>
      <c r="I15" s="103">
        <v>0.78</v>
      </c>
      <c r="J15" s="103">
        <v>0.77</v>
      </c>
      <c r="K15" s="103">
        <v>0.76</v>
      </c>
      <c r="L15" s="103">
        <v>0.76</v>
      </c>
      <c r="M15" s="103">
        <v>0.75</v>
      </c>
      <c r="N15" s="103">
        <v>0.74</v>
      </c>
    </row>
    <row r="16" spans="1:14" x14ac:dyDescent="0.2">
      <c r="A16" s="87" t="s">
        <v>81</v>
      </c>
      <c r="B16" s="103">
        <v>0.2</v>
      </c>
      <c r="C16" s="103">
        <v>0.14000000000000001</v>
      </c>
      <c r="D16" s="103">
        <v>0.1</v>
      </c>
      <c r="E16" s="103">
        <v>0.02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</row>
    <row r="17" spans="1:14" x14ac:dyDescent="0.2">
      <c r="A17" s="87" t="s">
        <v>82</v>
      </c>
      <c r="B17" s="103">
        <v>0.2</v>
      </c>
      <c r="C17" s="103">
        <v>0.2</v>
      </c>
      <c r="D17" s="103">
        <v>0.2</v>
      </c>
      <c r="E17" s="103">
        <v>0.2</v>
      </c>
      <c r="F17" s="103">
        <v>0.2</v>
      </c>
      <c r="G17" s="103">
        <v>0.2</v>
      </c>
      <c r="H17" s="103">
        <v>0.2</v>
      </c>
      <c r="I17" s="103">
        <v>0.2</v>
      </c>
      <c r="J17" s="103">
        <v>0.2</v>
      </c>
      <c r="K17" s="103">
        <v>0.2</v>
      </c>
      <c r="L17" s="103">
        <v>0.2</v>
      </c>
      <c r="M17" s="103">
        <v>0.2</v>
      </c>
      <c r="N17" s="103">
        <v>0.2</v>
      </c>
    </row>
    <row r="18" spans="1:14" x14ac:dyDescent="0.2">
      <c r="A18" s="87" t="s">
        <v>83</v>
      </c>
      <c r="B18" s="103">
        <v>0.2</v>
      </c>
      <c r="C18" s="103">
        <v>0.18</v>
      </c>
      <c r="D18" s="103">
        <v>0.18</v>
      </c>
      <c r="E18" s="103">
        <v>0.17</v>
      </c>
      <c r="F18" s="103">
        <v>0.17</v>
      </c>
      <c r="G18" s="103">
        <v>0.17</v>
      </c>
      <c r="H18" s="103">
        <v>0.16</v>
      </c>
      <c r="I18" s="103">
        <v>0.16</v>
      </c>
      <c r="J18" s="103">
        <v>0.15</v>
      </c>
      <c r="K18" s="103">
        <v>0.15</v>
      </c>
      <c r="L18" s="103">
        <v>0.15</v>
      </c>
      <c r="M18" s="103">
        <v>0.14000000000000001</v>
      </c>
      <c r="N18" s="103">
        <v>0.14000000000000001</v>
      </c>
    </row>
    <row r="19" spans="1:14" x14ac:dyDescent="0.2">
      <c r="A19" s="87" t="s">
        <v>84</v>
      </c>
      <c r="B19" s="103">
        <v>0.2</v>
      </c>
      <c r="C19" s="103">
        <v>0.2</v>
      </c>
      <c r="D19" s="103">
        <v>0.2</v>
      </c>
      <c r="E19" s="103">
        <v>0.2</v>
      </c>
      <c r="F19" s="103">
        <v>0.2</v>
      </c>
      <c r="G19" s="103">
        <v>0.2</v>
      </c>
      <c r="H19" s="103">
        <v>0.2</v>
      </c>
      <c r="I19" s="103">
        <v>0.2</v>
      </c>
      <c r="J19" s="103">
        <v>0.2</v>
      </c>
      <c r="K19" s="103">
        <v>0.2</v>
      </c>
      <c r="L19" s="103">
        <v>0.2</v>
      </c>
      <c r="M19" s="103">
        <v>0.2</v>
      </c>
      <c r="N19" s="103">
        <v>0.2</v>
      </c>
    </row>
    <row r="20" spans="1:14" x14ac:dyDescent="0.2">
      <c r="A20" s="87" t="s">
        <v>85</v>
      </c>
      <c r="B20" s="103">
        <v>0.22</v>
      </c>
      <c r="C20" s="103">
        <v>0.28000000000000003</v>
      </c>
      <c r="D20" s="103">
        <v>0.27</v>
      </c>
      <c r="E20" s="103">
        <v>0.27</v>
      </c>
      <c r="F20" s="103">
        <v>0.26</v>
      </c>
      <c r="G20" s="103">
        <v>0.25</v>
      </c>
      <c r="H20" s="103">
        <v>0.25</v>
      </c>
      <c r="I20" s="103">
        <v>0.24</v>
      </c>
      <c r="J20" s="103">
        <v>0.24</v>
      </c>
      <c r="K20" s="103">
        <v>0.23</v>
      </c>
      <c r="L20" s="103">
        <v>0.23</v>
      </c>
      <c r="M20" s="103">
        <v>0.22</v>
      </c>
      <c r="N20" s="103">
        <v>0.22</v>
      </c>
    </row>
    <row r="21" spans="1:14" x14ac:dyDescent="0.2">
      <c r="A21" s="87" t="s">
        <v>70</v>
      </c>
      <c r="B21" s="103">
        <v>2.33</v>
      </c>
      <c r="C21" s="103">
        <v>2.25</v>
      </c>
      <c r="D21" s="103">
        <v>2.1800000000000002</v>
      </c>
      <c r="E21" s="103">
        <v>2.09</v>
      </c>
      <c r="F21" s="103">
        <v>2.06</v>
      </c>
      <c r="G21" s="103">
        <v>1.99</v>
      </c>
      <c r="H21" s="103">
        <v>1.96</v>
      </c>
      <c r="I21" s="103">
        <v>1.89</v>
      </c>
      <c r="J21" s="103">
        <v>1.86</v>
      </c>
      <c r="K21" s="103">
        <v>1.79</v>
      </c>
      <c r="L21" s="103">
        <v>1.76</v>
      </c>
      <c r="M21" s="103">
        <v>1.69</v>
      </c>
      <c r="N21" s="103">
        <v>1.66</v>
      </c>
    </row>
    <row r="22" spans="1:14" x14ac:dyDescent="0.2">
      <c r="A22" s="88" t="s">
        <v>86</v>
      </c>
      <c r="B22" s="103">
        <v>0.32</v>
      </c>
      <c r="C22" s="103">
        <v>0.28999999999999998</v>
      </c>
      <c r="D22" s="103">
        <v>0.27</v>
      </c>
      <c r="E22" s="103">
        <v>0.24</v>
      </c>
      <c r="F22" s="103">
        <v>0.26</v>
      </c>
      <c r="G22" s="103">
        <v>0.23</v>
      </c>
      <c r="H22" s="103">
        <v>0.24</v>
      </c>
      <c r="I22" s="103">
        <v>0.21</v>
      </c>
      <c r="J22" s="103">
        <v>0.23</v>
      </c>
      <c r="K22" s="103">
        <v>0.2</v>
      </c>
      <c r="L22" s="103">
        <v>0.21</v>
      </c>
      <c r="M22" s="103">
        <v>0.19</v>
      </c>
      <c r="N22" s="103">
        <v>0.2</v>
      </c>
    </row>
    <row r="23" spans="1:14" x14ac:dyDescent="0.2">
      <c r="A23" s="88" t="s">
        <v>87</v>
      </c>
      <c r="B23" s="103">
        <v>2.0099999999999998</v>
      </c>
      <c r="C23" s="103">
        <v>1.96</v>
      </c>
      <c r="D23" s="103">
        <v>1.91</v>
      </c>
      <c r="E23" s="103">
        <v>1.85</v>
      </c>
      <c r="F23" s="103">
        <v>1.8</v>
      </c>
      <c r="G23" s="103">
        <v>1.76</v>
      </c>
      <c r="H23" s="103">
        <v>1.72</v>
      </c>
      <c r="I23" s="103">
        <v>1.67</v>
      </c>
      <c r="J23" s="103">
        <v>1.63</v>
      </c>
      <c r="K23" s="103">
        <v>1.59</v>
      </c>
      <c r="L23" s="103">
        <v>1.54</v>
      </c>
      <c r="M23" s="103">
        <v>1.5</v>
      </c>
      <c r="N23" s="103">
        <v>1.46</v>
      </c>
    </row>
    <row r="24" spans="1:14" x14ac:dyDescent="0.2">
      <c r="A24" s="89" t="s">
        <v>88</v>
      </c>
      <c r="B24" s="103">
        <v>0.44</v>
      </c>
      <c r="C24" s="103">
        <v>0.46</v>
      </c>
      <c r="D24" s="103">
        <v>0.45</v>
      </c>
      <c r="E24" s="103">
        <v>0.44</v>
      </c>
      <c r="F24" s="103">
        <v>0.43</v>
      </c>
      <c r="G24" s="103">
        <v>0.42</v>
      </c>
      <c r="H24" s="103">
        <v>0.41</v>
      </c>
      <c r="I24" s="103">
        <v>0.4</v>
      </c>
      <c r="J24" s="103">
        <v>0.39</v>
      </c>
      <c r="K24" s="103">
        <v>0.37</v>
      </c>
      <c r="L24" s="103">
        <v>0.36</v>
      </c>
      <c r="M24" s="103">
        <v>0.35</v>
      </c>
      <c r="N24" s="103">
        <v>0.34</v>
      </c>
    </row>
    <row r="25" spans="1:14" x14ac:dyDescent="0.2">
      <c r="A25" s="85" t="s">
        <v>89</v>
      </c>
      <c r="B25" s="96">
        <v>1.89</v>
      </c>
      <c r="C25" s="96">
        <v>1.43</v>
      </c>
      <c r="D25" s="96">
        <v>0.97</v>
      </c>
      <c r="E25" s="96">
        <v>0.94</v>
      </c>
      <c r="F25" s="96">
        <v>0.92</v>
      </c>
      <c r="G25" s="96">
        <v>0.9</v>
      </c>
      <c r="H25" s="96">
        <v>0.87</v>
      </c>
      <c r="I25" s="96">
        <v>0.85</v>
      </c>
      <c r="J25" s="96">
        <v>0.83</v>
      </c>
      <c r="K25" s="96">
        <v>0.81</v>
      </c>
      <c r="L25" s="96">
        <v>0.78</v>
      </c>
      <c r="M25" s="96">
        <v>0.76</v>
      </c>
      <c r="N25" s="96">
        <v>0.74</v>
      </c>
    </row>
    <row r="26" spans="1:14" x14ac:dyDescent="0.2">
      <c r="A26" s="87" t="s">
        <v>90</v>
      </c>
      <c r="B26" s="103">
        <v>1.89</v>
      </c>
      <c r="C26" s="103">
        <v>1.84</v>
      </c>
      <c r="D26" s="102">
        <v>1.39</v>
      </c>
      <c r="E26" s="102">
        <v>0.94</v>
      </c>
      <c r="F26" s="102">
        <v>0.92</v>
      </c>
      <c r="G26" s="102">
        <v>0.9</v>
      </c>
      <c r="H26" s="102">
        <v>0.87</v>
      </c>
      <c r="I26" s="102">
        <v>0.85</v>
      </c>
      <c r="J26" s="102">
        <v>0.83</v>
      </c>
      <c r="K26" s="102">
        <v>0.81</v>
      </c>
      <c r="L26" s="102">
        <v>0.78</v>
      </c>
      <c r="M26" s="102">
        <v>0.76</v>
      </c>
      <c r="N26" s="102">
        <v>0.74</v>
      </c>
    </row>
    <row r="27" spans="1:14" x14ac:dyDescent="0.2">
      <c r="A27" s="91" t="s">
        <v>91</v>
      </c>
      <c r="B27" s="97">
        <v>0</v>
      </c>
      <c r="C27" s="97">
        <v>0.41</v>
      </c>
      <c r="D27" s="97">
        <v>0.42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x14ac:dyDescent="0.2">
      <c r="A28" s="85" t="s">
        <v>92</v>
      </c>
      <c r="B28" s="96">
        <v>-1.76</v>
      </c>
      <c r="C28" s="96">
        <v>-1.91</v>
      </c>
      <c r="D28" s="96">
        <v>-1.59</v>
      </c>
      <c r="E28" s="96">
        <v>-1.31</v>
      </c>
      <c r="F28" s="96">
        <v>-1.1100000000000001</v>
      </c>
      <c r="G28" s="96">
        <v>-0.68</v>
      </c>
      <c r="H28" s="96">
        <v>-0.36</v>
      </c>
      <c r="I28" s="96">
        <v>-0.03</v>
      </c>
      <c r="J28" s="96">
        <v>0.23</v>
      </c>
      <c r="K28" s="96">
        <v>0.52</v>
      </c>
      <c r="L28" s="96">
        <v>0.73</v>
      </c>
      <c r="M28" s="96">
        <v>0.95</v>
      </c>
      <c r="N28" s="96">
        <v>1.1000000000000001</v>
      </c>
    </row>
    <row r="29" spans="1:14" ht="12.75" thickBot="1" x14ac:dyDescent="0.25">
      <c r="A29" s="93" t="s">
        <v>93</v>
      </c>
      <c r="B29" s="94">
        <v>6827.6</v>
      </c>
      <c r="C29" s="94">
        <v>7280.1</v>
      </c>
      <c r="D29" s="94">
        <v>7780.8</v>
      </c>
      <c r="E29" s="94">
        <v>8324.2999999999993</v>
      </c>
      <c r="F29" s="94">
        <v>8886.7999999999993</v>
      </c>
      <c r="G29" s="94">
        <v>9467.2000000000007</v>
      </c>
      <c r="H29" s="94">
        <v>10085.299999999999</v>
      </c>
      <c r="I29" s="94">
        <v>10745.4</v>
      </c>
      <c r="J29" s="94">
        <v>11453.5</v>
      </c>
      <c r="K29" s="94">
        <v>12211.9</v>
      </c>
      <c r="L29" s="94">
        <v>13024.5</v>
      </c>
      <c r="M29" s="94">
        <v>13896.3</v>
      </c>
      <c r="N29" s="94">
        <v>14832.9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9"/>
  <sheetViews>
    <sheetView workbookViewId="0"/>
  </sheetViews>
  <sheetFormatPr defaultRowHeight="12" x14ac:dyDescent="0.2"/>
  <cols>
    <col min="1" max="1" width="37.140625" style="79" bestFit="1" customWidth="1"/>
    <col min="2" max="16384" width="9.140625" style="79"/>
  </cols>
  <sheetData>
    <row r="1" spans="1:14" s="1" customFormat="1" ht="15" x14ac:dyDescent="0.25">
      <c r="A1" s="4" t="s">
        <v>0</v>
      </c>
    </row>
    <row r="2" spans="1:14" s="1" customFormat="1" ht="15" x14ac:dyDescent="0.25"/>
    <row r="3" spans="1:14" s="1" customFormat="1" ht="15" x14ac:dyDescent="0.25">
      <c r="A3" s="604" t="s">
        <v>94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</row>
    <row r="4" spans="1:14" x14ac:dyDescent="0.2">
      <c r="A4" s="80" t="s">
        <v>59</v>
      </c>
      <c r="B4" s="81">
        <v>2018</v>
      </c>
      <c r="C4" s="81">
        <v>2019</v>
      </c>
      <c r="D4" s="81">
        <v>2020</v>
      </c>
      <c r="E4" s="81">
        <v>2021</v>
      </c>
      <c r="F4" s="81">
        <v>2022</v>
      </c>
      <c r="G4" s="81">
        <v>2023</v>
      </c>
      <c r="H4" s="81">
        <v>2024</v>
      </c>
      <c r="I4" s="81">
        <v>2025</v>
      </c>
      <c r="J4" s="81">
        <v>2026</v>
      </c>
      <c r="K4" s="81">
        <v>2027</v>
      </c>
      <c r="L4" s="81">
        <v>2028</v>
      </c>
      <c r="M4" s="81">
        <v>2029</v>
      </c>
      <c r="N4" s="82">
        <v>2030</v>
      </c>
    </row>
    <row r="5" spans="1:14" x14ac:dyDescent="0.2">
      <c r="A5" s="83" t="s">
        <v>75</v>
      </c>
      <c r="B5" s="95">
        <v>21.74</v>
      </c>
      <c r="C5" s="95">
        <v>21.72</v>
      </c>
      <c r="D5" s="95">
        <v>20.52</v>
      </c>
      <c r="E5" s="95">
        <v>20.57</v>
      </c>
      <c r="F5" s="95">
        <v>20.75</v>
      </c>
      <c r="G5" s="95">
        <v>20.79</v>
      </c>
      <c r="H5" s="95">
        <v>20.95</v>
      </c>
      <c r="I5" s="95">
        <v>20.97</v>
      </c>
      <c r="J5" s="95">
        <v>20.99</v>
      </c>
      <c r="K5" s="95">
        <v>21.1</v>
      </c>
      <c r="L5" s="95">
        <v>21.09</v>
      </c>
      <c r="M5" s="95">
        <v>21.2</v>
      </c>
      <c r="N5" s="95">
        <v>21.2</v>
      </c>
    </row>
    <row r="6" spans="1:14" x14ac:dyDescent="0.2">
      <c r="A6" s="85" t="s">
        <v>61</v>
      </c>
      <c r="B6" s="96">
        <v>3.76</v>
      </c>
      <c r="C6" s="96">
        <v>3.76</v>
      </c>
      <c r="D6" s="96">
        <v>3.49</v>
      </c>
      <c r="E6" s="96">
        <v>3.52</v>
      </c>
      <c r="F6" s="96">
        <v>3.58</v>
      </c>
      <c r="G6" s="96">
        <v>3.62</v>
      </c>
      <c r="H6" s="96">
        <v>3.67</v>
      </c>
      <c r="I6" s="96">
        <v>3.7</v>
      </c>
      <c r="J6" s="96">
        <v>3.73</v>
      </c>
      <c r="K6" s="96">
        <v>3.77</v>
      </c>
      <c r="L6" s="96">
        <v>3.79</v>
      </c>
      <c r="M6" s="96">
        <v>3.84</v>
      </c>
      <c r="N6" s="96">
        <v>3.86</v>
      </c>
    </row>
    <row r="7" spans="1:14" x14ac:dyDescent="0.2">
      <c r="A7" s="85" t="s">
        <v>62</v>
      </c>
      <c r="B7" s="96">
        <v>17.98</v>
      </c>
      <c r="C7" s="96">
        <v>17.96</v>
      </c>
      <c r="D7" s="96">
        <v>17.03</v>
      </c>
      <c r="E7" s="96">
        <v>17.05</v>
      </c>
      <c r="F7" s="96">
        <v>17.170000000000002</v>
      </c>
      <c r="G7" s="96">
        <v>17.18</v>
      </c>
      <c r="H7" s="96">
        <v>17.28</v>
      </c>
      <c r="I7" s="96">
        <v>17.27</v>
      </c>
      <c r="J7" s="96">
        <v>17.260000000000002</v>
      </c>
      <c r="K7" s="96">
        <v>17.32</v>
      </c>
      <c r="L7" s="96">
        <v>17.29</v>
      </c>
      <c r="M7" s="96">
        <v>17.37</v>
      </c>
      <c r="N7" s="96">
        <v>17.34</v>
      </c>
    </row>
    <row r="8" spans="1:14" x14ac:dyDescent="0.2">
      <c r="A8" s="85" t="s">
        <v>63</v>
      </c>
      <c r="B8" s="96">
        <v>19.8</v>
      </c>
      <c r="C8" s="96">
        <v>19.45</v>
      </c>
      <c r="D8" s="96">
        <v>19.11</v>
      </c>
      <c r="E8" s="96">
        <v>18.23</v>
      </c>
      <c r="F8" s="96">
        <v>17.91</v>
      </c>
      <c r="G8" s="96">
        <v>17.420000000000002</v>
      </c>
      <c r="H8" s="96">
        <v>17</v>
      </c>
      <c r="I8" s="96">
        <v>16.579999999999998</v>
      </c>
      <c r="J8" s="96">
        <v>16.22</v>
      </c>
      <c r="K8" s="96">
        <v>15.86</v>
      </c>
      <c r="L8" s="96">
        <v>15.58</v>
      </c>
      <c r="M8" s="96">
        <v>15.29</v>
      </c>
      <c r="N8" s="96">
        <v>15.1</v>
      </c>
    </row>
    <row r="9" spans="1:14" x14ac:dyDescent="0.2">
      <c r="A9" s="85" t="s">
        <v>64</v>
      </c>
      <c r="B9" s="96">
        <v>17.91</v>
      </c>
      <c r="C9" s="96">
        <v>17.82</v>
      </c>
      <c r="D9" s="96">
        <v>17.53</v>
      </c>
      <c r="E9" s="96">
        <v>17.18</v>
      </c>
      <c r="F9" s="96">
        <v>16.899999999999999</v>
      </c>
      <c r="G9" s="96">
        <v>16.45</v>
      </c>
      <c r="H9" s="96">
        <v>16.07</v>
      </c>
      <c r="I9" s="96">
        <v>15.68</v>
      </c>
      <c r="J9" s="96">
        <v>15.36</v>
      </c>
      <c r="K9" s="96">
        <v>15.02</v>
      </c>
      <c r="L9" s="96">
        <v>14.77</v>
      </c>
      <c r="M9" s="96">
        <v>14.51</v>
      </c>
      <c r="N9" s="96">
        <v>14.36</v>
      </c>
    </row>
    <row r="10" spans="1:14" x14ac:dyDescent="0.2">
      <c r="A10" s="91" t="s">
        <v>76</v>
      </c>
      <c r="B10" s="97">
        <v>8.59</v>
      </c>
      <c r="C10" s="97">
        <v>8.6</v>
      </c>
      <c r="D10" s="97">
        <v>8.83</v>
      </c>
      <c r="E10" s="97">
        <v>8.85</v>
      </c>
      <c r="F10" s="97">
        <v>8.84</v>
      </c>
      <c r="G10" s="97">
        <v>8.7799999999999994</v>
      </c>
      <c r="H10" s="97">
        <v>8.73</v>
      </c>
      <c r="I10" s="97">
        <v>8.7100000000000009</v>
      </c>
      <c r="J10" s="97">
        <v>8.68</v>
      </c>
      <c r="K10" s="97">
        <v>8.67</v>
      </c>
      <c r="L10" s="97">
        <v>8.69</v>
      </c>
      <c r="M10" s="97">
        <v>8.7200000000000006</v>
      </c>
      <c r="N10" s="97">
        <v>8.81</v>
      </c>
    </row>
    <row r="11" spans="1:14" x14ac:dyDescent="0.2">
      <c r="A11" s="91" t="s">
        <v>77</v>
      </c>
      <c r="B11" s="97">
        <v>4.3600000000000003</v>
      </c>
      <c r="C11" s="97">
        <v>4.37</v>
      </c>
      <c r="D11" s="97">
        <v>4.21</v>
      </c>
      <c r="E11" s="97">
        <v>4.0599999999999996</v>
      </c>
      <c r="F11" s="97">
        <v>3.9</v>
      </c>
      <c r="G11" s="97">
        <v>3.63</v>
      </c>
      <c r="H11" s="97">
        <v>3.39</v>
      </c>
      <c r="I11" s="97">
        <v>3.16</v>
      </c>
      <c r="J11" s="97">
        <v>2.94</v>
      </c>
      <c r="K11" s="97">
        <v>2.74</v>
      </c>
      <c r="L11" s="97">
        <v>2.5499999999999998</v>
      </c>
      <c r="M11" s="97">
        <v>2.37</v>
      </c>
      <c r="N11" s="97">
        <v>2.21</v>
      </c>
    </row>
    <row r="12" spans="1:14" x14ac:dyDescent="0.2">
      <c r="A12" s="91" t="s">
        <v>78</v>
      </c>
      <c r="B12" s="97">
        <v>0.78</v>
      </c>
      <c r="C12" s="97">
        <v>0.77</v>
      </c>
      <c r="D12" s="97">
        <v>0.56000000000000005</v>
      </c>
      <c r="E12" s="97">
        <v>0.55000000000000004</v>
      </c>
      <c r="F12" s="97">
        <v>0.54</v>
      </c>
      <c r="G12" s="97">
        <v>0.53</v>
      </c>
      <c r="H12" s="97">
        <v>0.52</v>
      </c>
      <c r="I12" s="97">
        <v>0.5</v>
      </c>
      <c r="J12" s="97">
        <v>0.49</v>
      </c>
      <c r="K12" s="97">
        <v>0.48</v>
      </c>
      <c r="L12" s="97">
        <v>0.47</v>
      </c>
      <c r="M12" s="97">
        <v>0.46</v>
      </c>
      <c r="N12" s="97">
        <v>0.45</v>
      </c>
    </row>
    <row r="13" spans="1:14" x14ac:dyDescent="0.2">
      <c r="A13" s="98" t="s">
        <v>79</v>
      </c>
      <c r="B13" s="97">
        <v>0.25</v>
      </c>
      <c r="C13" s="97">
        <v>0.24</v>
      </c>
      <c r="D13" s="97">
        <v>0.04</v>
      </c>
      <c r="E13" s="97">
        <v>0.04</v>
      </c>
      <c r="F13" s="97">
        <v>0.04</v>
      </c>
      <c r="G13" s="97">
        <v>0.04</v>
      </c>
      <c r="H13" s="97">
        <v>0.04</v>
      </c>
      <c r="I13" s="97">
        <v>0.04</v>
      </c>
      <c r="J13" s="97">
        <v>0.04</v>
      </c>
      <c r="K13" s="97">
        <v>0.03</v>
      </c>
      <c r="L13" s="97">
        <v>0.03</v>
      </c>
      <c r="M13" s="97">
        <v>0.03</v>
      </c>
      <c r="N13" s="97">
        <v>0.03</v>
      </c>
    </row>
    <row r="14" spans="1:14" x14ac:dyDescent="0.2">
      <c r="A14" s="98" t="s">
        <v>80</v>
      </c>
      <c r="B14" s="97">
        <v>0.53</v>
      </c>
      <c r="C14" s="97">
        <v>0.53</v>
      </c>
      <c r="D14" s="97">
        <v>0.52</v>
      </c>
      <c r="E14" s="97">
        <v>0.51</v>
      </c>
      <c r="F14" s="97">
        <v>0.5</v>
      </c>
      <c r="G14" s="97">
        <v>0.49</v>
      </c>
      <c r="H14" s="97">
        <v>0.48</v>
      </c>
      <c r="I14" s="97">
        <v>0.47</v>
      </c>
      <c r="J14" s="97">
        <v>0.46</v>
      </c>
      <c r="K14" s="97">
        <v>0.45</v>
      </c>
      <c r="L14" s="97">
        <v>0.44</v>
      </c>
      <c r="M14" s="97">
        <v>0.43</v>
      </c>
      <c r="N14" s="97">
        <v>0.42</v>
      </c>
    </row>
    <row r="15" spans="1:14" x14ac:dyDescent="0.2">
      <c r="A15" s="91" t="s">
        <v>68</v>
      </c>
      <c r="B15" s="97">
        <v>0.82</v>
      </c>
      <c r="C15" s="97">
        <v>0.82</v>
      </c>
      <c r="D15" s="97">
        <v>0.81</v>
      </c>
      <c r="E15" s="97">
        <v>0.8</v>
      </c>
      <c r="F15" s="97">
        <v>0.78</v>
      </c>
      <c r="G15" s="97">
        <v>0.77</v>
      </c>
      <c r="H15" s="97">
        <v>0.76</v>
      </c>
      <c r="I15" s="97">
        <v>0.75</v>
      </c>
      <c r="J15" s="97">
        <v>0.74</v>
      </c>
      <c r="K15" s="97">
        <v>0.72</v>
      </c>
      <c r="L15" s="97">
        <v>0.71</v>
      </c>
      <c r="M15" s="97">
        <v>0.7</v>
      </c>
      <c r="N15" s="97">
        <v>0.69</v>
      </c>
    </row>
    <row r="16" spans="1:14" x14ac:dyDescent="0.2">
      <c r="A16" s="91" t="s">
        <v>81</v>
      </c>
      <c r="B16" s="97">
        <v>0.2</v>
      </c>
      <c r="C16" s="97">
        <v>0.14000000000000001</v>
      </c>
      <c r="D16" s="97">
        <v>0.1</v>
      </c>
      <c r="E16" s="97">
        <v>0.02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</row>
    <row r="17" spans="1:14" x14ac:dyDescent="0.2">
      <c r="A17" s="91" t="s">
        <v>82</v>
      </c>
      <c r="B17" s="97">
        <v>0.2</v>
      </c>
      <c r="C17" s="97">
        <v>0.2</v>
      </c>
      <c r="D17" s="97">
        <v>0.2</v>
      </c>
      <c r="E17" s="97">
        <v>0.2</v>
      </c>
      <c r="F17" s="97">
        <v>0.2</v>
      </c>
      <c r="G17" s="97">
        <v>0.2</v>
      </c>
      <c r="H17" s="97">
        <v>0.2</v>
      </c>
      <c r="I17" s="97">
        <v>0.2</v>
      </c>
      <c r="J17" s="97">
        <v>0.2</v>
      </c>
      <c r="K17" s="97">
        <v>0.2</v>
      </c>
      <c r="L17" s="97">
        <v>0.2</v>
      </c>
      <c r="M17" s="97">
        <v>0.2</v>
      </c>
      <c r="N17" s="97">
        <v>0.2</v>
      </c>
    </row>
    <row r="18" spans="1:14" x14ac:dyDescent="0.2">
      <c r="A18" s="91" t="s">
        <v>83</v>
      </c>
      <c r="B18" s="97">
        <v>0.2</v>
      </c>
      <c r="C18" s="97">
        <v>0.18</v>
      </c>
      <c r="D18" s="97">
        <v>0.18</v>
      </c>
      <c r="E18" s="97">
        <v>0.17</v>
      </c>
      <c r="F18" s="97">
        <v>0.17</v>
      </c>
      <c r="G18" s="97">
        <v>0.16</v>
      </c>
      <c r="H18" s="97">
        <v>0.15</v>
      </c>
      <c r="I18" s="97">
        <v>0.15</v>
      </c>
      <c r="J18" s="97">
        <v>0.14000000000000001</v>
      </c>
      <c r="K18" s="97">
        <v>0.14000000000000001</v>
      </c>
      <c r="L18" s="97">
        <v>0.13</v>
      </c>
      <c r="M18" s="97">
        <v>0.13</v>
      </c>
      <c r="N18" s="97">
        <v>0.12</v>
      </c>
    </row>
    <row r="19" spans="1:14" x14ac:dyDescent="0.2">
      <c r="A19" s="91" t="s">
        <v>84</v>
      </c>
      <c r="B19" s="97">
        <v>0.2</v>
      </c>
      <c r="C19" s="97">
        <v>0.2</v>
      </c>
      <c r="D19" s="97">
        <v>0.2</v>
      </c>
      <c r="E19" s="97">
        <v>0.2</v>
      </c>
      <c r="F19" s="97">
        <v>0.2</v>
      </c>
      <c r="G19" s="97">
        <v>0.2</v>
      </c>
      <c r="H19" s="97">
        <v>0.2</v>
      </c>
      <c r="I19" s="97">
        <v>0.2</v>
      </c>
      <c r="J19" s="97">
        <v>0.2</v>
      </c>
      <c r="K19" s="97">
        <v>0.2</v>
      </c>
      <c r="L19" s="97">
        <v>0.2</v>
      </c>
      <c r="M19" s="97">
        <v>0.2</v>
      </c>
      <c r="N19" s="97">
        <v>0.2</v>
      </c>
    </row>
    <row r="20" spans="1:14" x14ac:dyDescent="0.2">
      <c r="A20" s="91" t="s">
        <v>85</v>
      </c>
      <c r="B20" s="97">
        <v>0.22</v>
      </c>
      <c r="C20" s="97">
        <v>0.28000000000000003</v>
      </c>
      <c r="D20" s="97">
        <v>0.27</v>
      </c>
      <c r="E20" s="97">
        <v>0.26</v>
      </c>
      <c r="F20" s="97">
        <v>0.25</v>
      </c>
      <c r="G20" s="97">
        <v>0.25</v>
      </c>
      <c r="H20" s="97">
        <v>0.24</v>
      </c>
      <c r="I20" s="97">
        <v>0.23</v>
      </c>
      <c r="J20" s="97">
        <v>0.23</v>
      </c>
      <c r="K20" s="97">
        <v>0.22</v>
      </c>
      <c r="L20" s="97">
        <v>0.21</v>
      </c>
      <c r="M20" s="97">
        <v>0.2</v>
      </c>
      <c r="N20" s="97">
        <v>0.2</v>
      </c>
    </row>
    <row r="21" spans="1:14" x14ac:dyDescent="0.2">
      <c r="A21" s="91" t="s">
        <v>70</v>
      </c>
      <c r="B21" s="97">
        <v>2.33</v>
      </c>
      <c r="C21" s="97">
        <v>2.25</v>
      </c>
      <c r="D21" s="97">
        <v>2.16</v>
      </c>
      <c r="E21" s="97">
        <v>2.0699999999999998</v>
      </c>
      <c r="F21" s="97">
        <v>2.02</v>
      </c>
      <c r="G21" s="97">
        <v>1.92</v>
      </c>
      <c r="H21" s="97">
        <v>1.87</v>
      </c>
      <c r="I21" s="97">
        <v>1.78</v>
      </c>
      <c r="J21" s="97">
        <v>1.73</v>
      </c>
      <c r="K21" s="97">
        <v>1.65</v>
      </c>
      <c r="L21" s="97">
        <v>1.6</v>
      </c>
      <c r="M21" s="97">
        <v>1.52</v>
      </c>
      <c r="N21" s="97">
        <v>1.48</v>
      </c>
    </row>
    <row r="22" spans="1:14" x14ac:dyDescent="0.2">
      <c r="A22" s="88" t="s">
        <v>86</v>
      </c>
      <c r="B22" s="97">
        <v>0.32</v>
      </c>
      <c r="C22" s="97">
        <v>0.28999999999999998</v>
      </c>
      <c r="D22" s="97">
        <v>0.27</v>
      </c>
      <c r="E22" s="97">
        <v>0.24</v>
      </c>
      <c r="F22" s="97">
        <v>0.25</v>
      </c>
      <c r="G22" s="97">
        <v>0.22</v>
      </c>
      <c r="H22" s="97">
        <v>0.23</v>
      </c>
      <c r="I22" s="97">
        <v>0.2</v>
      </c>
      <c r="J22" s="97">
        <v>0.21</v>
      </c>
      <c r="K22" s="97">
        <v>0.19</v>
      </c>
      <c r="L22" s="97">
        <v>0.2</v>
      </c>
      <c r="M22" s="97">
        <v>0.17</v>
      </c>
      <c r="N22" s="97">
        <v>0.18</v>
      </c>
    </row>
    <row r="23" spans="1:14" x14ac:dyDescent="0.2">
      <c r="A23" s="88" t="s">
        <v>87</v>
      </c>
      <c r="B23" s="97">
        <v>2.0099999999999998</v>
      </c>
      <c r="C23" s="97">
        <v>1.95</v>
      </c>
      <c r="D23" s="97">
        <v>1.89</v>
      </c>
      <c r="E23" s="97">
        <v>1.83</v>
      </c>
      <c r="F23" s="97">
        <v>1.77</v>
      </c>
      <c r="G23" s="97">
        <v>1.7</v>
      </c>
      <c r="H23" s="97">
        <v>1.64</v>
      </c>
      <c r="I23" s="97">
        <v>1.58</v>
      </c>
      <c r="J23" s="97">
        <v>1.52</v>
      </c>
      <c r="K23" s="97">
        <v>1.46</v>
      </c>
      <c r="L23" s="97">
        <v>1.41</v>
      </c>
      <c r="M23" s="97">
        <v>1.35</v>
      </c>
      <c r="N23" s="97">
        <v>1.3</v>
      </c>
    </row>
    <row r="24" spans="1:14" x14ac:dyDescent="0.2">
      <c r="A24" s="99" t="s">
        <v>88</v>
      </c>
      <c r="B24" s="97">
        <v>0.44</v>
      </c>
      <c r="C24" s="97">
        <v>0.46</v>
      </c>
      <c r="D24" s="97">
        <v>0.45</v>
      </c>
      <c r="E24" s="97">
        <v>0.43</v>
      </c>
      <c r="F24" s="97">
        <v>0.42</v>
      </c>
      <c r="G24" s="97">
        <v>0.4</v>
      </c>
      <c r="H24" s="97">
        <v>0.39</v>
      </c>
      <c r="I24" s="97">
        <v>0.37</v>
      </c>
      <c r="J24" s="97">
        <v>0.36</v>
      </c>
      <c r="K24" s="97">
        <v>0.35</v>
      </c>
      <c r="L24" s="97">
        <v>0.33</v>
      </c>
      <c r="M24" s="97">
        <v>0.32</v>
      </c>
      <c r="N24" s="97">
        <v>0.31</v>
      </c>
    </row>
    <row r="25" spans="1:14" x14ac:dyDescent="0.2">
      <c r="A25" s="85" t="s">
        <v>89</v>
      </c>
      <c r="B25" s="96">
        <v>1.89</v>
      </c>
      <c r="C25" s="96">
        <v>1.63</v>
      </c>
      <c r="D25" s="96">
        <v>1.08</v>
      </c>
      <c r="E25" s="96">
        <v>1.05</v>
      </c>
      <c r="F25" s="96">
        <v>1.01</v>
      </c>
      <c r="G25" s="96">
        <v>0.97</v>
      </c>
      <c r="H25" s="96">
        <v>0.94</v>
      </c>
      <c r="I25" s="96">
        <v>0.9</v>
      </c>
      <c r="J25" s="96">
        <v>0.87</v>
      </c>
      <c r="K25" s="96">
        <v>0.84</v>
      </c>
      <c r="L25" s="96">
        <v>0.8</v>
      </c>
      <c r="M25" s="96">
        <v>0.77</v>
      </c>
      <c r="N25" s="96">
        <v>0.74</v>
      </c>
    </row>
    <row r="26" spans="1:14" x14ac:dyDescent="0.2">
      <c r="A26" s="91" t="s">
        <v>90</v>
      </c>
      <c r="B26" s="97">
        <v>1.89</v>
      </c>
      <c r="C26" s="97">
        <v>1.63</v>
      </c>
      <c r="D26" s="96">
        <v>1.58</v>
      </c>
      <c r="E26" s="96">
        <v>1.05</v>
      </c>
      <c r="F26" s="96">
        <v>1.01</v>
      </c>
      <c r="G26" s="96">
        <v>0.97</v>
      </c>
      <c r="H26" s="96">
        <v>0.94</v>
      </c>
      <c r="I26" s="96">
        <v>0.9</v>
      </c>
      <c r="J26" s="96">
        <v>0.87</v>
      </c>
      <c r="K26" s="96">
        <v>0.84</v>
      </c>
      <c r="L26" s="96">
        <v>0.8</v>
      </c>
      <c r="M26" s="96">
        <v>0.77</v>
      </c>
      <c r="N26" s="96">
        <v>0.74</v>
      </c>
    </row>
    <row r="27" spans="1:14" x14ac:dyDescent="0.2">
      <c r="A27" s="91" t="s">
        <v>95</v>
      </c>
      <c r="B27" s="97">
        <v>0</v>
      </c>
      <c r="C27" s="97">
        <v>0</v>
      </c>
      <c r="D27" s="97">
        <v>0.5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x14ac:dyDescent="0.2">
      <c r="A28" s="85" t="s">
        <v>92</v>
      </c>
      <c r="B28" s="96">
        <v>-1.76</v>
      </c>
      <c r="C28" s="96">
        <v>-1.49</v>
      </c>
      <c r="D28" s="96">
        <v>-1.58</v>
      </c>
      <c r="E28" s="96">
        <v>-1.18</v>
      </c>
      <c r="F28" s="96">
        <v>-0.74</v>
      </c>
      <c r="G28" s="96">
        <v>-0.25</v>
      </c>
      <c r="H28" s="96">
        <v>0.27</v>
      </c>
      <c r="I28" s="96">
        <v>0.68</v>
      </c>
      <c r="J28" s="96">
        <v>1.03</v>
      </c>
      <c r="K28" s="96">
        <v>1.47</v>
      </c>
      <c r="L28" s="96">
        <v>1.72</v>
      </c>
      <c r="M28" s="96">
        <v>2.08</v>
      </c>
      <c r="N28" s="96">
        <v>2.2400000000000002</v>
      </c>
    </row>
    <row r="29" spans="1:14" ht="12.75" thickBot="1" x14ac:dyDescent="0.25">
      <c r="A29" s="93" t="s">
        <v>93</v>
      </c>
      <c r="B29" s="94">
        <v>6827.6</v>
      </c>
      <c r="C29" s="94">
        <v>7284.6</v>
      </c>
      <c r="D29" s="94">
        <v>7831.5</v>
      </c>
      <c r="E29" s="94">
        <v>8405.7999999999993</v>
      </c>
      <c r="F29" s="94">
        <v>9016</v>
      </c>
      <c r="G29" s="94">
        <v>9673.2999999999993</v>
      </c>
      <c r="H29" s="94">
        <v>10383.4</v>
      </c>
      <c r="I29" s="94">
        <v>11150.7</v>
      </c>
      <c r="J29" s="94">
        <v>11980.3</v>
      </c>
      <c r="K29" s="94">
        <v>12876.7</v>
      </c>
      <c r="L29" s="94">
        <v>13844.2</v>
      </c>
      <c r="M29" s="94">
        <v>14889.9</v>
      </c>
      <c r="N29" s="94">
        <v>16020.6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9"/>
  <sheetViews>
    <sheetView workbookViewId="0"/>
  </sheetViews>
  <sheetFormatPr defaultRowHeight="12" x14ac:dyDescent="0.2"/>
  <cols>
    <col min="1" max="1" width="37.140625" style="79" bestFit="1" customWidth="1"/>
    <col min="2" max="16384" width="9.140625" style="79"/>
  </cols>
  <sheetData>
    <row r="1" spans="1:14" s="1" customFormat="1" ht="15" x14ac:dyDescent="0.25">
      <c r="A1" s="4" t="s">
        <v>0</v>
      </c>
    </row>
    <row r="2" spans="1:14" s="1" customFormat="1" ht="15" x14ac:dyDescent="0.25"/>
    <row r="3" spans="1:14" s="1" customFormat="1" ht="15" x14ac:dyDescent="0.25">
      <c r="A3" s="67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x14ac:dyDescent="0.2">
      <c r="A4" s="80" t="s">
        <v>59</v>
      </c>
      <c r="B4" s="81">
        <v>2018</v>
      </c>
      <c r="C4" s="81">
        <v>2019</v>
      </c>
      <c r="D4" s="81">
        <v>2020</v>
      </c>
      <c r="E4" s="81">
        <v>2021</v>
      </c>
      <c r="F4" s="81">
        <v>2022</v>
      </c>
      <c r="G4" s="81">
        <v>2023</v>
      </c>
      <c r="H4" s="81">
        <v>2024</v>
      </c>
      <c r="I4" s="81">
        <v>2025</v>
      </c>
      <c r="J4" s="81">
        <v>2026</v>
      </c>
      <c r="K4" s="81">
        <v>2027</v>
      </c>
      <c r="L4" s="81">
        <v>2028</v>
      </c>
      <c r="M4" s="81">
        <v>2029</v>
      </c>
      <c r="N4" s="82">
        <v>2030</v>
      </c>
    </row>
    <row r="5" spans="1:14" x14ac:dyDescent="0.2">
      <c r="A5" s="83" t="s">
        <v>75</v>
      </c>
      <c r="B5" s="84">
        <v>21.74</v>
      </c>
      <c r="C5" s="84">
        <v>20.93</v>
      </c>
      <c r="D5" s="84">
        <v>20.48</v>
      </c>
      <c r="E5" s="84">
        <v>20.61</v>
      </c>
      <c r="F5" s="84">
        <v>20.85</v>
      </c>
      <c r="G5" s="84">
        <v>20.91</v>
      </c>
      <c r="H5" s="84">
        <v>20.96</v>
      </c>
      <c r="I5" s="84">
        <v>21.01</v>
      </c>
      <c r="J5" s="84">
        <v>21.05</v>
      </c>
      <c r="K5" s="84">
        <v>21.08</v>
      </c>
      <c r="L5" s="84">
        <v>21.09</v>
      </c>
      <c r="M5" s="84">
        <v>21.13</v>
      </c>
      <c r="N5" s="84">
        <v>21.13</v>
      </c>
    </row>
    <row r="6" spans="1:14" x14ac:dyDescent="0.2">
      <c r="A6" s="85" t="s">
        <v>61</v>
      </c>
      <c r="B6" s="86">
        <v>3.76</v>
      </c>
      <c r="C6" s="86">
        <v>3.62</v>
      </c>
      <c r="D6" s="86">
        <v>3.48</v>
      </c>
      <c r="E6" s="86">
        <v>3.53</v>
      </c>
      <c r="F6" s="86">
        <v>3.6</v>
      </c>
      <c r="G6" s="86">
        <v>3.64</v>
      </c>
      <c r="H6" s="86">
        <v>3.67</v>
      </c>
      <c r="I6" s="86">
        <v>3.71</v>
      </c>
      <c r="J6" s="86">
        <v>3.74</v>
      </c>
      <c r="K6" s="86">
        <v>3.77</v>
      </c>
      <c r="L6" s="86">
        <v>3.8</v>
      </c>
      <c r="M6" s="86">
        <v>3.83</v>
      </c>
      <c r="N6" s="86">
        <v>3.85</v>
      </c>
    </row>
    <row r="7" spans="1:14" x14ac:dyDescent="0.2">
      <c r="A7" s="85" t="s">
        <v>62</v>
      </c>
      <c r="B7" s="86">
        <v>17.98</v>
      </c>
      <c r="C7" s="86">
        <v>17.309999999999999</v>
      </c>
      <c r="D7" s="86">
        <v>17</v>
      </c>
      <c r="E7" s="86">
        <v>17.079999999999998</v>
      </c>
      <c r="F7" s="86">
        <v>17.25</v>
      </c>
      <c r="G7" s="86">
        <v>17.27</v>
      </c>
      <c r="H7" s="86">
        <v>17.29</v>
      </c>
      <c r="I7" s="86">
        <v>17.3</v>
      </c>
      <c r="J7" s="86">
        <v>17.309999999999999</v>
      </c>
      <c r="K7" s="86">
        <v>17.309999999999999</v>
      </c>
      <c r="L7" s="86">
        <v>17.29</v>
      </c>
      <c r="M7" s="86">
        <v>17.309999999999999</v>
      </c>
      <c r="N7" s="86">
        <v>17.29</v>
      </c>
    </row>
    <row r="8" spans="1:14" x14ac:dyDescent="0.2">
      <c r="A8" s="85" t="s">
        <v>63</v>
      </c>
      <c r="B8" s="86">
        <v>19.8</v>
      </c>
      <c r="C8" s="86">
        <v>19.649999999999999</v>
      </c>
      <c r="D8" s="86">
        <v>19.100000000000001</v>
      </c>
      <c r="E8" s="86">
        <v>18.48</v>
      </c>
      <c r="F8" s="86">
        <v>18.2</v>
      </c>
      <c r="G8" s="86">
        <v>17.88</v>
      </c>
      <c r="H8" s="86">
        <v>17.64</v>
      </c>
      <c r="I8" s="86">
        <v>17.38</v>
      </c>
      <c r="J8" s="86">
        <v>17.190000000000001</v>
      </c>
      <c r="K8" s="86">
        <v>16.98</v>
      </c>
      <c r="L8" s="86">
        <v>16.850000000000001</v>
      </c>
      <c r="M8" s="86">
        <v>16.690000000000001</v>
      </c>
      <c r="N8" s="86">
        <v>16.62</v>
      </c>
    </row>
    <row r="9" spans="1:14" x14ac:dyDescent="0.2">
      <c r="A9" s="85" t="s">
        <v>64</v>
      </c>
      <c r="B9" s="86">
        <v>17.91</v>
      </c>
      <c r="C9" s="86">
        <v>17.809999999999999</v>
      </c>
      <c r="D9" s="86">
        <v>17.72</v>
      </c>
      <c r="E9" s="86">
        <v>17.64</v>
      </c>
      <c r="F9" s="86">
        <v>17.37</v>
      </c>
      <c r="G9" s="86">
        <v>17.07</v>
      </c>
      <c r="H9" s="86">
        <v>16.84</v>
      </c>
      <c r="I9" s="86">
        <v>16.600000000000001</v>
      </c>
      <c r="J9" s="86">
        <v>16.420000000000002</v>
      </c>
      <c r="K9" s="86">
        <v>16.23</v>
      </c>
      <c r="L9" s="86">
        <v>16.11</v>
      </c>
      <c r="M9" s="86">
        <v>15.96</v>
      </c>
      <c r="N9" s="86">
        <v>15.9</v>
      </c>
    </row>
    <row r="10" spans="1:14" x14ac:dyDescent="0.2">
      <c r="A10" s="87" t="s">
        <v>76</v>
      </c>
      <c r="B10" s="28">
        <v>8.59</v>
      </c>
      <c r="C10" s="28">
        <v>8.6</v>
      </c>
      <c r="D10" s="28">
        <v>8.86</v>
      </c>
      <c r="E10" s="28">
        <v>8.93</v>
      </c>
      <c r="F10" s="28">
        <v>9.02</v>
      </c>
      <c r="G10" s="28">
        <v>9.1</v>
      </c>
      <c r="H10" s="28">
        <v>9.18</v>
      </c>
      <c r="I10" s="28">
        <v>9.27</v>
      </c>
      <c r="J10" s="28">
        <v>9.3699999999999992</v>
      </c>
      <c r="K10" s="28">
        <v>9.48</v>
      </c>
      <c r="L10" s="28">
        <v>9.6</v>
      </c>
      <c r="M10" s="28">
        <v>9.73</v>
      </c>
      <c r="N10" s="28">
        <v>9.89</v>
      </c>
    </row>
    <row r="11" spans="1:14" x14ac:dyDescent="0.2">
      <c r="A11" s="87" t="s">
        <v>77</v>
      </c>
      <c r="B11" s="28">
        <v>4.3600000000000003</v>
      </c>
      <c r="C11" s="28">
        <v>4.37</v>
      </c>
      <c r="D11" s="28">
        <v>4.3499999999999996</v>
      </c>
      <c r="E11" s="28">
        <v>4.3600000000000003</v>
      </c>
      <c r="F11" s="28">
        <v>4.07</v>
      </c>
      <c r="G11" s="28">
        <v>3.78</v>
      </c>
      <c r="H11" s="28">
        <v>3.52</v>
      </c>
      <c r="I11" s="28">
        <v>3.27</v>
      </c>
      <c r="J11" s="28">
        <v>3.03</v>
      </c>
      <c r="K11" s="28">
        <v>2.82</v>
      </c>
      <c r="L11" s="28">
        <v>2.61</v>
      </c>
      <c r="M11" s="28">
        <v>2.4300000000000002</v>
      </c>
      <c r="N11" s="28">
        <v>2.25</v>
      </c>
    </row>
    <row r="12" spans="1:14" x14ac:dyDescent="0.2">
      <c r="A12" s="87" t="s">
        <v>78</v>
      </c>
      <c r="B12" s="28">
        <v>0.78</v>
      </c>
      <c r="C12" s="28">
        <v>0.77</v>
      </c>
      <c r="D12" s="28">
        <v>0.56000000000000005</v>
      </c>
      <c r="E12" s="28">
        <v>0.56000000000000005</v>
      </c>
      <c r="F12" s="28">
        <v>0.56000000000000005</v>
      </c>
      <c r="G12" s="28">
        <v>0.55000000000000004</v>
      </c>
      <c r="H12" s="28">
        <v>0.55000000000000004</v>
      </c>
      <c r="I12" s="28">
        <v>0.55000000000000004</v>
      </c>
      <c r="J12" s="28">
        <v>0.54</v>
      </c>
      <c r="K12" s="28">
        <v>0.54</v>
      </c>
      <c r="L12" s="28">
        <v>0.54</v>
      </c>
      <c r="M12" s="28">
        <v>0.53</v>
      </c>
      <c r="N12" s="28">
        <v>0.53</v>
      </c>
    </row>
    <row r="13" spans="1:14" x14ac:dyDescent="0.2">
      <c r="A13" s="88" t="s">
        <v>79</v>
      </c>
      <c r="B13" s="28">
        <v>0.25</v>
      </c>
      <c r="C13" s="28">
        <v>0.24</v>
      </c>
      <c r="D13" s="28">
        <v>0.04</v>
      </c>
      <c r="E13" s="28">
        <v>0.04</v>
      </c>
      <c r="F13" s="28">
        <v>0.04</v>
      </c>
      <c r="G13" s="28">
        <v>0.04</v>
      </c>
      <c r="H13" s="28">
        <v>0.04</v>
      </c>
      <c r="I13" s="28">
        <v>0.04</v>
      </c>
      <c r="J13" s="28">
        <v>0.04</v>
      </c>
      <c r="K13" s="28">
        <v>0.04</v>
      </c>
      <c r="L13" s="28">
        <v>0.04</v>
      </c>
      <c r="M13" s="28">
        <v>0.04</v>
      </c>
      <c r="N13" s="28">
        <v>0.04</v>
      </c>
    </row>
    <row r="14" spans="1:14" x14ac:dyDescent="0.2">
      <c r="A14" s="88" t="s">
        <v>80</v>
      </c>
      <c r="B14" s="28">
        <v>0.53</v>
      </c>
      <c r="C14" s="28">
        <v>0.53</v>
      </c>
      <c r="D14" s="28">
        <v>0.52</v>
      </c>
      <c r="E14" s="28">
        <v>0.52</v>
      </c>
      <c r="F14" s="28">
        <v>0.52</v>
      </c>
      <c r="G14" s="28">
        <v>0.51</v>
      </c>
      <c r="H14" s="28">
        <v>0.51</v>
      </c>
      <c r="I14" s="28">
        <v>0.51</v>
      </c>
      <c r="J14" s="28">
        <v>0.5</v>
      </c>
      <c r="K14" s="28">
        <v>0.5</v>
      </c>
      <c r="L14" s="28">
        <v>0.5</v>
      </c>
      <c r="M14" s="28">
        <v>0.49</v>
      </c>
      <c r="N14" s="28">
        <v>0.49</v>
      </c>
    </row>
    <row r="15" spans="1:14" x14ac:dyDescent="0.2">
      <c r="A15" s="87" t="s">
        <v>68</v>
      </c>
      <c r="B15" s="28">
        <v>0.82</v>
      </c>
      <c r="C15" s="28">
        <v>0.82</v>
      </c>
      <c r="D15" s="28">
        <v>0.81</v>
      </c>
      <c r="E15" s="28">
        <v>0.8</v>
      </c>
      <c r="F15" s="28">
        <v>0.79</v>
      </c>
      <c r="G15" s="28">
        <v>0.77</v>
      </c>
      <c r="H15" s="28">
        <v>0.76</v>
      </c>
      <c r="I15" s="28">
        <v>0.74</v>
      </c>
      <c r="J15" s="28">
        <v>0.73</v>
      </c>
      <c r="K15" s="28">
        <v>0.71</v>
      </c>
      <c r="L15" s="28">
        <v>0.7</v>
      </c>
      <c r="M15" s="28">
        <v>0.68</v>
      </c>
      <c r="N15" s="28">
        <v>0.67</v>
      </c>
    </row>
    <row r="16" spans="1:14" x14ac:dyDescent="0.2">
      <c r="A16" s="87" t="s">
        <v>81</v>
      </c>
      <c r="B16" s="28">
        <v>0.2</v>
      </c>
      <c r="C16" s="28">
        <v>0.14000000000000001</v>
      </c>
      <c r="D16" s="28">
        <v>0.1</v>
      </c>
      <c r="E16" s="28">
        <v>0.02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x14ac:dyDescent="0.2">
      <c r="A17" s="87" t="s">
        <v>82</v>
      </c>
      <c r="B17" s="28">
        <v>0.2</v>
      </c>
      <c r="C17" s="28">
        <v>0.2</v>
      </c>
      <c r="D17" s="28">
        <v>0.2</v>
      </c>
      <c r="E17" s="28">
        <v>0.2</v>
      </c>
      <c r="F17" s="28">
        <v>0.2</v>
      </c>
      <c r="G17" s="28">
        <v>0.2</v>
      </c>
      <c r="H17" s="28">
        <v>0.2</v>
      </c>
      <c r="I17" s="28">
        <v>0.2</v>
      </c>
      <c r="J17" s="28">
        <v>0.2</v>
      </c>
      <c r="K17" s="28">
        <v>0.2</v>
      </c>
      <c r="L17" s="28">
        <v>0.2</v>
      </c>
      <c r="M17" s="28">
        <v>0.2</v>
      </c>
      <c r="N17" s="28">
        <v>0.2</v>
      </c>
    </row>
    <row r="18" spans="1:14" x14ac:dyDescent="0.2">
      <c r="A18" s="87" t="s">
        <v>83</v>
      </c>
      <c r="B18" s="28">
        <v>0.2</v>
      </c>
      <c r="C18" s="28">
        <v>0.18</v>
      </c>
      <c r="D18" s="28">
        <v>0.18</v>
      </c>
      <c r="E18" s="28">
        <v>0.18</v>
      </c>
      <c r="F18" s="28">
        <v>0.17</v>
      </c>
      <c r="G18" s="28">
        <v>0.17</v>
      </c>
      <c r="H18" s="28">
        <v>0.17</v>
      </c>
      <c r="I18" s="28">
        <v>0.16</v>
      </c>
      <c r="J18" s="28">
        <v>0.16</v>
      </c>
      <c r="K18" s="28">
        <v>0.16</v>
      </c>
      <c r="L18" s="28">
        <v>0.16</v>
      </c>
      <c r="M18" s="28">
        <v>0.15</v>
      </c>
      <c r="N18" s="28">
        <v>0.15</v>
      </c>
    </row>
    <row r="19" spans="1:14" x14ac:dyDescent="0.2">
      <c r="A19" s="87" t="s">
        <v>84</v>
      </c>
      <c r="B19" s="28">
        <v>0.2</v>
      </c>
      <c r="C19" s="28">
        <v>0.2</v>
      </c>
      <c r="D19" s="28">
        <v>0.2</v>
      </c>
      <c r="E19" s="28">
        <v>0.2</v>
      </c>
      <c r="F19" s="28">
        <v>0.2</v>
      </c>
      <c r="G19" s="28">
        <v>0.2</v>
      </c>
      <c r="H19" s="28">
        <v>0.2</v>
      </c>
      <c r="I19" s="28">
        <v>0.2</v>
      </c>
      <c r="J19" s="28">
        <v>0.2</v>
      </c>
      <c r="K19" s="28">
        <v>0.2</v>
      </c>
      <c r="L19" s="28">
        <v>0.2</v>
      </c>
      <c r="M19" s="28">
        <v>0.2</v>
      </c>
      <c r="N19" s="28">
        <v>0.2</v>
      </c>
    </row>
    <row r="20" spans="1:14" x14ac:dyDescent="0.2">
      <c r="A20" s="87" t="s">
        <v>85</v>
      </c>
      <c r="B20" s="28">
        <v>0.22</v>
      </c>
      <c r="C20" s="28">
        <v>0.28000000000000003</v>
      </c>
      <c r="D20" s="28">
        <v>0.27</v>
      </c>
      <c r="E20" s="28">
        <v>0.27</v>
      </c>
      <c r="F20" s="28">
        <v>0.26</v>
      </c>
      <c r="G20" s="28">
        <v>0.25</v>
      </c>
      <c r="H20" s="28">
        <v>0.25</v>
      </c>
      <c r="I20" s="28">
        <v>0.24</v>
      </c>
      <c r="J20" s="28">
        <v>0.23</v>
      </c>
      <c r="K20" s="28">
        <v>0.23</v>
      </c>
      <c r="L20" s="28">
        <v>0.22</v>
      </c>
      <c r="M20" s="28">
        <v>0.21</v>
      </c>
      <c r="N20" s="28">
        <v>0.21</v>
      </c>
    </row>
    <row r="21" spans="1:14" x14ac:dyDescent="0.2">
      <c r="A21" s="87" t="s">
        <v>70</v>
      </c>
      <c r="B21" s="28">
        <v>2.33</v>
      </c>
      <c r="C21" s="28">
        <v>2.2400000000000002</v>
      </c>
      <c r="D21" s="28">
        <v>2.1800000000000002</v>
      </c>
      <c r="E21" s="28">
        <v>2.11</v>
      </c>
      <c r="F21" s="28">
        <v>2.1</v>
      </c>
      <c r="G21" s="28">
        <v>2.04</v>
      </c>
      <c r="H21" s="28">
        <v>2.02</v>
      </c>
      <c r="I21" s="28">
        <v>1.96</v>
      </c>
      <c r="J21" s="28">
        <v>1.95</v>
      </c>
      <c r="K21" s="28">
        <v>1.89</v>
      </c>
      <c r="L21" s="28">
        <v>1.87</v>
      </c>
      <c r="M21" s="28">
        <v>1.82</v>
      </c>
      <c r="N21" s="28">
        <v>1.8</v>
      </c>
    </row>
    <row r="22" spans="1:14" x14ac:dyDescent="0.2">
      <c r="A22" s="88" t="s">
        <v>86</v>
      </c>
      <c r="B22" s="28">
        <v>0.32</v>
      </c>
      <c r="C22" s="28">
        <v>0.28999999999999998</v>
      </c>
      <c r="D22" s="28">
        <v>0.27</v>
      </c>
      <c r="E22" s="28">
        <v>0.24</v>
      </c>
      <c r="F22" s="28">
        <v>0.26</v>
      </c>
      <c r="G22" s="28">
        <v>0.23</v>
      </c>
      <c r="H22" s="28">
        <v>0.25</v>
      </c>
      <c r="I22" s="28">
        <v>0.22</v>
      </c>
      <c r="J22" s="28">
        <v>0.24</v>
      </c>
      <c r="K22" s="28">
        <v>0.21</v>
      </c>
      <c r="L22" s="28">
        <v>0.23</v>
      </c>
      <c r="M22" s="28">
        <v>0.2</v>
      </c>
      <c r="N22" s="28">
        <v>0.22</v>
      </c>
    </row>
    <row r="23" spans="1:14" x14ac:dyDescent="0.2">
      <c r="A23" s="88" t="s">
        <v>87</v>
      </c>
      <c r="B23" s="28">
        <v>2.0099999999999998</v>
      </c>
      <c r="C23" s="28">
        <v>1.95</v>
      </c>
      <c r="D23" s="28">
        <v>1.91</v>
      </c>
      <c r="E23" s="28">
        <v>1.87</v>
      </c>
      <c r="F23" s="28">
        <v>1.84</v>
      </c>
      <c r="G23" s="28">
        <v>1.81</v>
      </c>
      <c r="H23" s="28">
        <v>1.77</v>
      </c>
      <c r="I23" s="28">
        <v>1.74</v>
      </c>
      <c r="J23" s="28">
        <v>1.71</v>
      </c>
      <c r="K23" s="28">
        <v>1.68</v>
      </c>
      <c r="L23" s="28">
        <v>1.65</v>
      </c>
      <c r="M23" s="28">
        <v>1.62</v>
      </c>
      <c r="N23" s="28">
        <v>1.58</v>
      </c>
    </row>
    <row r="24" spans="1:14" x14ac:dyDescent="0.2">
      <c r="A24" s="89" t="s">
        <v>88</v>
      </c>
      <c r="B24" s="28">
        <v>0.44</v>
      </c>
      <c r="C24" s="28">
        <v>0.46</v>
      </c>
      <c r="D24" s="28">
        <v>0.45</v>
      </c>
      <c r="E24" s="28">
        <v>0.44</v>
      </c>
      <c r="F24" s="28">
        <v>0.43</v>
      </c>
      <c r="G24" s="28">
        <v>0.43</v>
      </c>
      <c r="H24" s="28">
        <v>0.42</v>
      </c>
      <c r="I24" s="28">
        <v>0.41</v>
      </c>
      <c r="J24" s="28">
        <v>0.4</v>
      </c>
      <c r="K24" s="28">
        <v>0.4</v>
      </c>
      <c r="L24" s="28">
        <v>0.39</v>
      </c>
      <c r="M24" s="28">
        <v>0.38</v>
      </c>
      <c r="N24" s="28">
        <v>0.37</v>
      </c>
    </row>
    <row r="25" spans="1:14" x14ac:dyDescent="0.2">
      <c r="A25" s="85" t="s">
        <v>89</v>
      </c>
      <c r="B25" s="86">
        <v>1.89</v>
      </c>
      <c r="C25" s="86">
        <v>1.4</v>
      </c>
      <c r="D25" s="86">
        <v>0.86</v>
      </c>
      <c r="E25" s="86">
        <v>0.84</v>
      </c>
      <c r="F25" s="86">
        <v>0.83</v>
      </c>
      <c r="G25" s="86">
        <v>0.81</v>
      </c>
      <c r="H25" s="86">
        <v>0.8</v>
      </c>
      <c r="I25" s="86">
        <v>0.78</v>
      </c>
      <c r="J25" s="86">
        <v>0.77</v>
      </c>
      <c r="K25" s="86">
        <v>0.75</v>
      </c>
      <c r="L25" s="86">
        <v>0.74</v>
      </c>
      <c r="M25" s="86">
        <v>0.73</v>
      </c>
      <c r="N25" s="86">
        <v>0.71</v>
      </c>
    </row>
    <row r="26" spans="1:14" x14ac:dyDescent="0.2">
      <c r="A26" s="87" t="s">
        <v>90</v>
      </c>
      <c r="B26" s="28">
        <v>1.89</v>
      </c>
      <c r="C26" s="28">
        <v>1.83</v>
      </c>
      <c r="D26" s="90">
        <v>1.37</v>
      </c>
      <c r="E26" s="90">
        <v>0.84</v>
      </c>
      <c r="F26" s="90">
        <v>0.83</v>
      </c>
      <c r="G26" s="90">
        <v>0.81</v>
      </c>
      <c r="H26" s="90">
        <v>0.8</v>
      </c>
      <c r="I26" s="90">
        <v>0.78</v>
      </c>
      <c r="J26" s="90">
        <v>0.77</v>
      </c>
      <c r="K26" s="90">
        <v>0.75</v>
      </c>
      <c r="L26" s="90">
        <v>0.74</v>
      </c>
      <c r="M26" s="90">
        <v>0.73</v>
      </c>
      <c r="N26" s="90">
        <v>0.71</v>
      </c>
    </row>
    <row r="27" spans="1:14" x14ac:dyDescent="0.2">
      <c r="A27" s="91" t="s">
        <v>95</v>
      </c>
      <c r="B27" s="92">
        <v>0</v>
      </c>
      <c r="C27" s="92">
        <v>0.43</v>
      </c>
      <c r="D27" s="92">
        <v>0.51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</row>
    <row r="28" spans="1:14" x14ac:dyDescent="0.2">
      <c r="A28" s="85" t="s">
        <v>92</v>
      </c>
      <c r="B28" s="86">
        <v>-1.76</v>
      </c>
      <c r="C28" s="86">
        <v>-1.91</v>
      </c>
      <c r="D28" s="86">
        <v>-1.59</v>
      </c>
      <c r="E28" s="86">
        <v>-1.4</v>
      </c>
      <c r="F28" s="86">
        <v>-0.95</v>
      </c>
      <c r="G28" s="86">
        <v>-0.61</v>
      </c>
      <c r="H28" s="86">
        <v>-0.35</v>
      </c>
      <c r="I28" s="86">
        <v>-0.08</v>
      </c>
      <c r="J28" s="86">
        <v>0.12</v>
      </c>
      <c r="K28" s="86">
        <v>0.33</v>
      </c>
      <c r="L28" s="86">
        <v>0.45</v>
      </c>
      <c r="M28" s="86">
        <v>0.62</v>
      </c>
      <c r="N28" s="86">
        <v>0.67</v>
      </c>
    </row>
    <row r="29" spans="1:14" ht="12.75" thickBot="1" x14ac:dyDescent="0.25">
      <c r="A29" s="93" t="s">
        <v>93</v>
      </c>
      <c r="B29" s="94">
        <v>6827.6</v>
      </c>
      <c r="C29" s="94">
        <v>7289.8</v>
      </c>
      <c r="D29" s="94">
        <v>7823</v>
      </c>
      <c r="E29" s="94">
        <v>8379.2000000000007</v>
      </c>
      <c r="F29" s="94">
        <v>8994.4</v>
      </c>
      <c r="G29" s="94">
        <v>9678.1</v>
      </c>
      <c r="H29" s="94">
        <v>10426.799999999999</v>
      </c>
      <c r="I29" s="94">
        <v>11239.1</v>
      </c>
      <c r="J29" s="94">
        <v>12120.6</v>
      </c>
      <c r="K29" s="94">
        <v>13077</v>
      </c>
      <c r="L29" s="94">
        <v>14113.7</v>
      </c>
      <c r="M29" s="94">
        <v>15239.1</v>
      </c>
      <c r="N29" s="94">
        <v>16461.400000000001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>
    <tabColor rgb="FF9EBBD3"/>
  </sheetPr>
  <dimension ref="A1:J19"/>
  <sheetViews>
    <sheetView workbookViewId="0"/>
  </sheetViews>
  <sheetFormatPr defaultRowHeight="12" x14ac:dyDescent="0.2"/>
  <cols>
    <col min="1" max="1" width="45.42578125" style="79" customWidth="1"/>
    <col min="2" max="10" width="9.7109375" style="79" customWidth="1"/>
    <col min="11" max="12" width="14.28515625" style="79" customWidth="1"/>
    <col min="13" max="16384" width="9.140625" style="79"/>
  </cols>
  <sheetData>
    <row r="1" spans="1:10" s="1" customFormat="1" ht="15" x14ac:dyDescent="0.25">
      <c r="A1" s="14" t="s">
        <v>0</v>
      </c>
      <c r="B1" s="421"/>
    </row>
    <row r="2" spans="1:10" s="1" customFormat="1" ht="15" x14ac:dyDescent="0.25"/>
    <row r="3" spans="1:10" s="1" customFormat="1" ht="15" x14ac:dyDescent="0.25">
      <c r="A3" s="655" t="s">
        <v>15</v>
      </c>
      <c r="B3" s="655"/>
      <c r="C3" s="655"/>
      <c r="D3" s="655"/>
      <c r="E3" s="655"/>
      <c r="F3" s="655"/>
      <c r="G3" s="655"/>
      <c r="H3" s="655"/>
      <c r="I3" s="655"/>
      <c r="J3" s="655"/>
    </row>
    <row r="4" spans="1:10" ht="12.75" thickBot="1" x14ac:dyDescent="0.25">
      <c r="A4" s="650"/>
      <c r="B4" s="33"/>
      <c r="C4" s="33"/>
      <c r="D4" s="33"/>
      <c r="E4" s="33"/>
      <c r="F4" s="60"/>
      <c r="G4" s="652" t="s">
        <v>27</v>
      </c>
      <c r="H4" s="653"/>
      <c r="I4" s="653"/>
      <c r="J4" s="654"/>
    </row>
    <row r="5" spans="1:10" ht="13.5" thickTop="1" thickBot="1" x14ac:dyDescent="0.25">
      <c r="A5" s="651"/>
      <c r="B5" s="59">
        <v>2014</v>
      </c>
      <c r="C5" s="59">
        <v>2015</v>
      </c>
      <c r="D5" s="59">
        <v>2016</v>
      </c>
      <c r="E5" s="59">
        <v>2017</v>
      </c>
      <c r="F5" s="61">
        <v>2018</v>
      </c>
      <c r="G5" s="54">
        <v>2019</v>
      </c>
      <c r="H5" s="54">
        <v>2020</v>
      </c>
      <c r="I5" s="54">
        <v>2021</v>
      </c>
      <c r="J5" s="55">
        <v>2022</v>
      </c>
    </row>
    <row r="6" spans="1:10" ht="12.75" thickTop="1" x14ac:dyDescent="0.2">
      <c r="A6" s="56" t="s">
        <v>28</v>
      </c>
      <c r="B6" s="57">
        <v>0.5039557402733319</v>
      </c>
      <c r="C6" s="58">
        <v>-3.5457633934727895</v>
      </c>
      <c r="D6" s="58">
        <v>-3.3054543131704861</v>
      </c>
      <c r="E6" s="58">
        <v>1.0638612600035069</v>
      </c>
      <c r="F6" s="58">
        <v>1.1175791817495062</v>
      </c>
      <c r="G6" s="52">
        <v>1.7672135931803279</v>
      </c>
      <c r="H6" s="52">
        <v>2.2431874088756798</v>
      </c>
      <c r="I6" s="52">
        <v>2.2849389737066219</v>
      </c>
      <c r="J6" s="53">
        <v>2.1435605698708811</v>
      </c>
    </row>
    <row r="7" spans="1:10" x14ac:dyDescent="0.2">
      <c r="A7" s="27" t="s">
        <v>29</v>
      </c>
      <c r="B7" s="30">
        <v>5778.9530000000004</v>
      </c>
      <c r="C7" s="30">
        <v>5995.7870000000012</v>
      </c>
      <c r="D7" s="30">
        <v>6267.2049999999999</v>
      </c>
      <c r="E7" s="30">
        <v>6553.8426904999897</v>
      </c>
      <c r="F7" s="30">
        <v>6827.5859073859674</v>
      </c>
      <c r="G7" s="19">
        <v>7280.1495132415093</v>
      </c>
      <c r="H7" s="19">
        <v>7780.7941663283091</v>
      </c>
      <c r="I7" s="19">
        <v>8324.3060860655587</v>
      </c>
      <c r="J7" s="20">
        <v>8886.7522761534219</v>
      </c>
    </row>
    <row r="8" spans="1:10" x14ac:dyDescent="0.2">
      <c r="A8" s="27" t="s">
        <v>30</v>
      </c>
      <c r="B8" s="28">
        <v>6.407616596391974</v>
      </c>
      <c r="C8" s="28">
        <v>10.673497995621716</v>
      </c>
      <c r="D8" s="28">
        <v>6.2880550542244729</v>
      </c>
      <c r="E8" s="28">
        <v>2.9473499083459087</v>
      </c>
      <c r="F8" s="28">
        <v>3.7455811701915476</v>
      </c>
      <c r="G8" s="21">
        <v>4.2068268181810948</v>
      </c>
      <c r="H8" s="21">
        <v>3.9619971609420794</v>
      </c>
      <c r="I8" s="21">
        <v>4.0253611751968386</v>
      </c>
      <c r="J8" s="22">
        <v>3.9463033137094259</v>
      </c>
    </row>
    <row r="9" spans="1:10" x14ac:dyDescent="0.2">
      <c r="A9" s="27" t="s">
        <v>31</v>
      </c>
      <c r="B9" s="28">
        <v>2.6562000000000001</v>
      </c>
      <c r="C9" s="28">
        <v>3.9047999999999998</v>
      </c>
      <c r="D9" s="28">
        <v>3.2591000000000001</v>
      </c>
      <c r="E9" s="28">
        <v>3.3079999999999998</v>
      </c>
      <c r="F9" s="28">
        <v>3.8742000000000001</v>
      </c>
      <c r="G9" s="21">
        <v>3.9935851880178568</v>
      </c>
      <c r="H9" s="21">
        <v>3.8669622995882067</v>
      </c>
      <c r="I9" s="21">
        <v>3.8564875502856681</v>
      </c>
      <c r="J9" s="22">
        <v>3.919169778993949</v>
      </c>
    </row>
    <row r="10" spans="1:10" x14ac:dyDescent="0.2">
      <c r="A10" s="27" t="s">
        <v>32</v>
      </c>
      <c r="B10" s="29">
        <v>1.4851703318496279</v>
      </c>
      <c r="C10" s="29">
        <v>3.2840455098148702E-2</v>
      </c>
      <c r="D10" s="29">
        <v>-1.9087335071587663</v>
      </c>
      <c r="E10" s="29">
        <v>0.29153551256591026</v>
      </c>
      <c r="F10" s="28">
        <v>1.4142767751831542</v>
      </c>
      <c r="G10" s="23">
        <v>1.2886571227043175</v>
      </c>
      <c r="H10" s="23">
        <v>1.1676234074377456</v>
      </c>
      <c r="I10" s="23">
        <v>1.1194021359197337</v>
      </c>
      <c r="J10" s="24">
        <v>1.0471135612584725</v>
      </c>
    </row>
    <row r="11" spans="1:10" x14ac:dyDescent="0.2">
      <c r="A11" s="27" t="s">
        <v>33</v>
      </c>
      <c r="B11" s="29">
        <v>2.8601389095663787</v>
      </c>
      <c r="C11" s="29">
        <v>-0.133033284751638</v>
      </c>
      <c r="D11" s="29">
        <v>-3.1553370528090818</v>
      </c>
      <c r="E11" s="29">
        <v>2.5621906085544266</v>
      </c>
      <c r="F11" s="29">
        <v>2.0688010718705963</v>
      </c>
      <c r="G11" s="23">
        <v>2.3203951668358647</v>
      </c>
      <c r="H11" s="23">
        <v>2.2357554478498853</v>
      </c>
      <c r="I11" s="23">
        <v>2.2849389737066073</v>
      </c>
      <c r="J11" s="24">
        <v>2.1435605698709059</v>
      </c>
    </row>
    <row r="12" spans="1:10" x14ac:dyDescent="0.2">
      <c r="A12" s="27" t="s">
        <v>34</v>
      </c>
      <c r="B12" s="28">
        <v>11.75</v>
      </c>
      <c r="C12" s="28">
        <v>14.249999999999998</v>
      </c>
      <c r="D12" s="28">
        <v>13.750000000000002</v>
      </c>
      <c r="E12" s="28">
        <v>7.0000000000000009</v>
      </c>
      <c r="F12" s="28">
        <v>6.4</v>
      </c>
      <c r="G12" s="21">
        <v>6.5</v>
      </c>
      <c r="H12" s="21">
        <v>7.5</v>
      </c>
      <c r="I12" s="21">
        <v>8</v>
      </c>
      <c r="J12" s="22">
        <v>8</v>
      </c>
    </row>
    <row r="13" spans="1:10" x14ac:dyDescent="0.2">
      <c r="A13" s="27" t="s">
        <v>57</v>
      </c>
      <c r="B13" s="28">
        <v>5.0206776305044665</v>
      </c>
      <c r="C13" s="28">
        <v>3.2315794378522167</v>
      </c>
      <c r="D13" s="28">
        <v>7.0204925115702865</v>
      </c>
      <c r="E13" s="28">
        <v>3.936624007574907</v>
      </c>
      <c r="F13" s="28">
        <v>2.5585849535644023</v>
      </c>
      <c r="G13" s="21">
        <v>2.2005978416558047</v>
      </c>
      <c r="H13" s="21">
        <v>3.4031693654180017</v>
      </c>
      <c r="I13" s="21">
        <v>3.8208363613457585</v>
      </c>
      <c r="J13" s="22">
        <v>3.8997987971313819</v>
      </c>
    </row>
    <row r="14" spans="1:10" x14ac:dyDescent="0.2">
      <c r="A14" s="27" t="s">
        <v>35</v>
      </c>
      <c r="B14" s="28">
        <v>-0.56300690854669744</v>
      </c>
      <c r="C14" s="28">
        <v>-1.8554507200133412</v>
      </c>
      <c r="D14" s="28">
        <v>-2.4858068014178389</v>
      </c>
      <c r="E14" s="28">
        <v>-1.6872952388208649</v>
      </c>
      <c r="F14" s="28">
        <v>-1.5856000696336181</v>
      </c>
      <c r="G14" s="21">
        <v>-1.8131495755672549</v>
      </c>
      <c r="H14" s="21">
        <v>-1.4897681007333969</v>
      </c>
      <c r="I14" s="21">
        <v>-1.2000426119822802</v>
      </c>
      <c r="J14" s="22">
        <v>-0.994752741389892</v>
      </c>
    </row>
    <row r="15" spans="1:10" x14ac:dyDescent="0.2">
      <c r="A15" s="27" t="s">
        <v>36</v>
      </c>
      <c r="B15" s="28">
        <v>-0.35424590047925575</v>
      </c>
      <c r="C15" s="28">
        <v>-1.9456258201600363</v>
      </c>
      <c r="D15" s="28">
        <v>-2.5445690533705481</v>
      </c>
      <c r="E15" s="28">
        <v>-1.8072177317495748</v>
      </c>
      <c r="F15" s="28">
        <v>-1.7608168395872332</v>
      </c>
      <c r="G15" s="21">
        <v>-1.9093014469988521</v>
      </c>
      <c r="H15" s="21">
        <v>-1.5949528717395922</v>
      </c>
      <c r="I15" s="21">
        <v>-1.3125855789968381</v>
      </c>
      <c r="J15" s="22">
        <v>-1.1134983894177342</v>
      </c>
    </row>
    <row r="16" spans="1:10" x14ac:dyDescent="0.2">
      <c r="A16" s="27" t="s">
        <v>37</v>
      </c>
      <c r="B16" s="28">
        <v>-5.3881805611303752</v>
      </c>
      <c r="C16" s="28">
        <v>-8.3689750215125365</v>
      </c>
      <c r="D16" s="28">
        <v>-6.4945105083403813</v>
      </c>
      <c r="E16" s="28">
        <v>-6.1158894738224525</v>
      </c>
      <c r="F16" s="28">
        <v>-5.5537039525935317</v>
      </c>
      <c r="G16" s="21">
        <v>-5.2123054791394177</v>
      </c>
      <c r="H16" s="21">
        <v>-4.9959296115722003</v>
      </c>
      <c r="I16" s="21">
        <v>-5.5913352065898447</v>
      </c>
      <c r="J16" s="22">
        <v>-5.9883564014834514</v>
      </c>
    </row>
    <row r="17" spans="1:10" x14ac:dyDescent="0.2">
      <c r="A17" s="27" t="s">
        <v>38</v>
      </c>
      <c r="B17" s="28">
        <v>-5.9511874696770724</v>
      </c>
      <c r="C17" s="28">
        <v>-10.224425741525877</v>
      </c>
      <c r="D17" s="28">
        <v>-8.9803173097582203</v>
      </c>
      <c r="E17" s="28">
        <v>-7.8031847126433185</v>
      </c>
      <c r="F17" s="28">
        <v>-7.13930402222715</v>
      </c>
      <c r="G17" s="21">
        <v>-7.0254550547066721</v>
      </c>
      <c r="H17" s="21">
        <v>-6.4856977123055977</v>
      </c>
      <c r="I17" s="21">
        <v>-6.7913778185721254</v>
      </c>
      <c r="J17" s="22">
        <v>-6.9831091428733449</v>
      </c>
    </row>
    <row r="18" spans="1:10" ht="12.75" thickBot="1" x14ac:dyDescent="0.25">
      <c r="A18" s="31" t="s">
        <v>39</v>
      </c>
      <c r="B18" s="32">
        <v>56.280930979222433</v>
      </c>
      <c r="C18" s="32">
        <v>65.504712939279713</v>
      </c>
      <c r="D18" s="32">
        <v>69.952501201869723</v>
      </c>
      <c r="E18" s="32">
        <v>74.004920688974181</v>
      </c>
      <c r="F18" s="32">
        <v>77.215905154190594</v>
      </c>
      <c r="G18" s="25">
        <v>79.608726854031303</v>
      </c>
      <c r="H18" s="25">
        <v>80.960990252466488</v>
      </c>
      <c r="I18" s="25">
        <v>82.098282450774107</v>
      </c>
      <c r="J18" s="26">
        <v>83.493023640531462</v>
      </c>
    </row>
    <row r="19" spans="1:10" ht="15.75" customHeight="1" thickTop="1" x14ac:dyDescent="0.2">
      <c r="A19" s="649"/>
      <c r="B19" s="649"/>
      <c r="C19" s="649"/>
      <c r="D19" s="649"/>
      <c r="E19" s="649"/>
      <c r="F19" s="649"/>
      <c r="G19" s="649"/>
      <c r="H19" s="649"/>
      <c r="I19" s="649"/>
      <c r="J19" s="649"/>
    </row>
  </sheetData>
  <mergeCells count="4">
    <mergeCell ref="A19:J19"/>
    <mergeCell ref="A4:A5"/>
    <mergeCell ref="G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C6"/>
  <sheetViews>
    <sheetView workbookViewId="0"/>
  </sheetViews>
  <sheetFormatPr defaultRowHeight="14.25" x14ac:dyDescent="0.2"/>
  <cols>
    <col min="1" max="1" width="38.7109375" style="6" bestFit="1" customWidth="1"/>
    <col min="2" max="2" width="8.140625" style="6" bestFit="1" customWidth="1"/>
    <col min="3" max="3" width="8" style="6" bestFit="1" customWidth="1"/>
    <col min="4" max="4" width="9" style="6" bestFit="1" customWidth="1"/>
    <col min="5" max="5" width="8.42578125" style="6" bestFit="1" customWidth="1"/>
    <col min="6" max="65" width="9.28515625" style="6" bestFit="1" customWidth="1"/>
    <col min="66" max="16384" width="9.140625" style="6"/>
  </cols>
  <sheetData>
    <row r="1" spans="1:133" x14ac:dyDescent="0.2">
      <c r="A1" s="4" t="s">
        <v>0</v>
      </c>
      <c r="B1" s="429"/>
    </row>
    <row r="3" spans="1:133" x14ac:dyDescent="0.2">
      <c r="A3" s="116" t="s">
        <v>779</v>
      </c>
      <c r="B3" s="110">
        <v>41640</v>
      </c>
      <c r="C3" s="110">
        <v>41671</v>
      </c>
      <c r="D3" s="110">
        <v>41699</v>
      </c>
      <c r="E3" s="110">
        <v>41730</v>
      </c>
      <c r="F3" s="110">
        <v>41760</v>
      </c>
      <c r="G3" s="110">
        <v>41791</v>
      </c>
      <c r="H3" s="110">
        <v>41821</v>
      </c>
      <c r="I3" s="110">
        <v>41852</v>
      </c>
      <c r="J3" s="110">
        <v>41883</v>
      </c>
      <c r="K3" s="110">
        <v>41913</v>
      </c>
      <c r="L3" s="110">
        <v>41944</v>
      </c>
      <c r="M3" s="110">
        <v>41974</v>
      </c>
      <c r="N3" s="110">
        <v>42005</v>
      </c>
      <c r="O3" s="110">
        <v>42036</v>
      </c>
      <c r="P3" s="110">
        <v>42064</v>
      </c>
      <c r="Q3" s="110">
        <v>42095</v>
      </c>
      <c r="R3" s="110">
        <v>42125</v>
      </c>
      <c r="S3" s="110">
        <v>42156</v>
      </c>
      <c r="T3" s="110">
        <v>42186</v>
      </c>
      <c r="U3" s="110">
        <v>42217</v>
      </c>
      <c r="V3" s="110">
        <v>42248</v>
      </c>
      <c r="W3" s="110">
        <v>42278</v>
      </c>
      <c r="X3" s="110">
        <v>42309</v>
      </c>
      <c r="Y3" s="110">
        <v>42339</v>
      </c>
      <c r="Z3" s="110">
        <v>42370</v>
      </c>
      <c r="AA3" s="110">
        <v>42401</v>
      </c>
      <c r="AB3" s="110">
        <v>42430</v>
      </c>
      <c r="AC3" s="110">
        <v>42461</v>
      </c>
      <c r="AD3" s="110">
        <v>42491</v>
      </c>
      <c r="AE3" s="110">
        <v>42522</v>
      </c>
      <c r="AF3" s="110">
        <v>42552</v>
      </c>
      <c r="AG3" s="110">
        <v>42583</v>
      </c>
      <c r="AH3" s="110">
        <v>42614</v>
      </c>
      <c r="AI3" s="110">
        <v>42644</v>
      </c>
      <c r="AJ3" s="110">
        <v>42675</v>
      </c>
      <c r="AK3" s="110">
        <v>42705</v>
      </c>
      <c r="AL3" s="110">
        <v>42736</v>
      </c>
      <c r="AM3" s="110">
        <v>42767</v>
      </c>
      <c r="AN3" s="110">
        <v>42795</v>
      </c>
      <c r="AO3" s="110">
        <v>42826</v>
      </c>
      <c r="AP3" s="110">
        <v>42856</v>
      </c>
      <c r="AQ3" s="110">
        <v>42887</v>
      </c>
      <c r="AR3" s="110">
        <v>42917</v>
      </c>
      <c r="AS3" s="110">
        <v>42948</v>
      </c>
      <c r="AT3" s="110">
        <v>42979</v>
      </c>
      <c r="AU3" s="110">
        <v>43009</v>
      </c>
      <c r="AV3" s="110">
        <v>43040</v>
      </c>
      <c r="AW3" s="110">
        <v>43070</v>
      </c>
      <c r="AX3" s="110">
        <v>43101</v>
      </c>
      <c r="AY3" s="110">
        <v>43132</v>
      </c>
      <c r="AZ3" s="110">
        <v>43160</v>
      </c>
      <c r="BA3" s="110">
        <v>43191</v>
      </c>
      <c r="BB3" s="110">
        <v>43221</v>
      </c>
      <c r="BC3" s="110">
        <v>43252</v>
      </c>
      <c r="BD3" s="110">
        <v>43282</v>
      </c>
      <c r="BE3" s="110">
        <v>43313</v>
      </c>
      <c r="BF3" s="110">
        <v>43344</v>
      </c>
      <c r="BG3" s="110">
        <v>43374</v>
      </c>
      <c r="BH3" s="110">
        <v>43405</v>
      </c>
      <c r="BI3" s="110">
        <v>43435</v>
      </c>
      <c r="BJ3" s="110">
        <v>43466</v>
      </c>
      <c r="BK3" s="110">
        <v>43497</v>
      </c>
      <c r="BL3" s="110">
        <v>43525</v>
      </c>
      <c r="BM3" s="110">
        <v>43556</v>
      </c>
      <c r="BN3" s="431"/>
      <c r="BO3" s="431"/>
      <c r="BP3" s="431"/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431"/>
      <c r="CD3" s="431"/>
      <c r="CE3" s="431"/>
      <c r="CF3" s="431"/>
      <c r="CG3" s="431"/>
      <c r="CH3" s="431"/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/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1"/>
      <c r="DL3" s="431"/>
      <c r="DM3" s="431"/>
      <c r="DN3" s="431"/>
      <c r="DO3" s="431"/>
      <c r="DP3" s="431"/>
      <c r="DQ3" s="431"/>
      <c r="DR3" s="431"/>
      <c r="DS3" s="431"/>
      <c r="DT3" s="431"/>
      <c r="DU3" s="431"/>
      <c r="DV3" s="431"/>
      <c r="DW3" s="431"/>
      <c r="DX3" s="431"/>
      <c r="DY3" s="431"/>
      <c r="DZ3" s="431"/>
      <c r="EA3" s="431"/>
      <c r="EB3" s="431"/>
      <c r="EC3" s="431"/>
    </row>
    <row r="4" spans="1:133" x14ac:dyDescent="0.2">
      <c r="A4" s="2" t="s">
        <v>129</v>
      </c>
      <c r="B4" s="117">
        <v>82.6</v>
      </c>
      <c r="C4" s="117">
        <v>82.6</v>
      </c>
      <c r="D4" s="117">
        <v>82.5</v>
      </c>
      <c r="E4" s="117">
        <v>82</v>
      </c>
      <c r="F4" s="117">
        <v>81.900000000000006</v>
      </c>
      <c r="G4" s="117">
        <v>81.599999999999994</v>
      </c>
      <c r="H4" s="117">
        <v>80.7</v>
      </c>
      <c r="I4" s="117">
        <v>80.7</v>
      </c>
      <c r="J4" s="117">
        <v>80.400000000000006</v>
      </c>
      <c r="K4" s="117">
        <v>79.900000000000006</v>
      </c>
      <c r="L4" s="117">
        <v>80.3</v>
      </c>
      <c r="M4" s="117">
        <v>79.400000000000006</v>
      </c>
      <c r="N4" s="117">
        <v>79.099999999999994</v>
      </c>
      <c r="O4" s="117">
        <v>79.099999999999994</v>
      </c>
      <c r="P4" s="117">
        <v>78.3</v>
      </c>
      <c r="Q4" s="117">
        <v>77.400000000000006</v>
      </c>
      <c r="R4" s="117">
        <v>76.599999999999994</v>
      </c>
      <c r="S4" s="117">
        <v>75.8</v>
      </c>
      <c r="T4" s="117">
        <v>75.2</v>
      </c>
      <c r="U4" s="117">
        <v>75.099999999999994</v>
      </c>
      <c r="V4" s="117">
        <v>74.900000000000006</v>
      </c>
      <c r="W4" s="117">
        <v>74.8</v>
      </c>
      <c r="X4" s="117">
        <v>75</v>
      </c>
      <c r="Y4" s="117">
        <v>75.2</v>
      </c>
      <c r="Z4" s="117">
        <v>74.099999999999994</v>
      </c>
      <c r="AA4" s="117">
        <v>73.8</v>
      </c>
      <c r="AB4" s="117">
        <v>73.7</v>
      </c>
      <c r="AC4" s="117">
        <v>74</v>
      </c>
      <c r="AD4" s="117">
        <v>73.7</v>
      </c>
      <c r="AE4" s="117">
        <v>73.900000000000006</v>
      </c>
      <c r="AF4" s="117">
        <v>74</v>
      </c>
      <c r="AG4" s="117">
        <v>74</v>
      </c>
      <c r="AH4" s="117">
        <v>74.3</v>
      </c>
      <c r="AI4" s="117">
        <v>73.900000000000006</v>
      </c>
      <c r="AJ4" s="117">
        <v>74</v>
      </c>
      <c r="AK4" s="117">
        <v>73.400000000000006</v>
      </c>
      <c r="AL4" s="117">
        <v>74.400000000000006</v>
      </c>
      <c r="AM4" s="117">
        <v>74.400000000000006</v>
      </c>
      <c r="AN4" s="117">
        <v>74.099999999999994</v>
      </c>
      <c r="AO4" s="117">
        <v>74.400000000000006</v>
      </c>
      <c r="AP4" s="117">
        <v>74.400000000000006</v>
      </c>
      <c r="AQ4" s="117">
        <v>74.2</v>
      </c>
      <c r="AR4" s="117">
        <v>74.5</v>
      </c>
      <c r="AS4" s="117">
        <v>74.2</v>
      </c>
      <c r="AT4" s="117">
        <v>74</v>
      </c>
      <c r="AU4" s="117">
        <v>74.400000000000006</v>
      </c>
      <c r="AV4" s="117">
        <v>74.7</v>
      </c>
      <c r="AW4" s="117">
        <v>74.900000000000006</v>
      </c>
      <c r="AX4" s="117">
        <v>74.900000000000006</v>
      </c>
      <c r="AY4" s="117">
        <v>75.599999999999994</v>
      </c>
      <c r="AZ4" s="117">
        <v>76.099999999999994</v>
      </c>
      <c r="BA4" s="117">
        <v>76.400000000000006</v>
      </c>
      <c r="BB4" s="117">
        <v>76.400000000000006</v>
      </c>
      <c r="BC4" s="117">
        <v>76.099999999999994</v>
      </c>
      <c r="BD4" s="117">
        <v>75.7</v>
      </c>
      <c r="BE4" s="117">
        <v>76</v>
      </c>
      <c r="BF4" s="117">
        <v>76.7</v>
      </c>
      <c r="BG4" s="117">
        <v>76.3</v>
      </c>
      <c r="BH4" s="117">
        <v>75.3</v>
      </c>
      <c r="BI4" s="117">
        <v>74.8</v>
      </c>
      <c r="BJ4" s="117">
        <v>74.3</v>
      </c>
      <c r="BK4" s="117">
        <v>74.7</v>
      </c>
      <c r="BL4" s="117">
        <v>74.7</v>
      </c>
      <c r="BM4" s="117">
        <v>74.5</v>
      </c>
    </row>
    <row r="5" spans="1:133" ht="15" thickBot="1" x14ac:dyDescent="0.25">
      <c r="A5" s="48" t="s">
        <v>130</v>
      </c>
      <c r="B5" s="119">
        <v>80.134693877551015</v>
      </c>
      <c r="C5" s="119">
        <v>80.134693877551015</v>
      </c>
      <c r="D5" s="119">
        <v>80.134693877551015</v>
      </c>
      <c r="E5" s="119">
        <v>80.134693877551015</v>
      </c>
      <c r="F5" s="119">
        <v>80.134693877551015</v>
      </c>
      <c r="G5" s="119">
        <v>80.134693877551015</v>
      </c>
      <c r="H5" s="119">
        <v>80.134693877551015</v>
      </c>
      <c r="I5" s="119">
        <v>80.134693877551015</v>
      </c>
      <c r="J5" s="119">
        <v>80.134693877551015</v>
      </c>
      <c r="K5" s="119">
        <v>80.134693877551015</v>
      </c>
      <c r="L5" s="119">
        <v>80.134693877551015</v>
      </c>
      <c r="M5" s="119">
        <v>80.134693877551015</v>
      </c>
      <c r="N5" s="119">
        <v>80.134693877551015</v>
      </c>
      <c r="O5" s="119">
        <v>80.134693877551015</v>
      </c>
      <c r="P5" s="119">
        <v>80.134693877551015</v>
      </c>
      <c r="Q5" s="119">
        <v>80.134693877551015</v>
      </c>
      <c r="R5" s="119">
        <v>80.134693877551015</v>
      </c>
      <c r="S5" s="119">
        <v>80.134693877551015</v>
      </c>
      <c r="T5" s="119">
        <v>80.134693877551015</v>
      </c>
      <c r="U5" s="119">
        <v>80.134693877551015</v>
      </c>
      <c r="V5" s="119">
        <v>80.134693877551015</v>
      </c>
      <c r="W5" s="119">
        <v>80.134693877551015</v>
      </c>
      <c r="X5" s="119">
        <v>80.134693877551015</v>
      </c>
      <c r="Y5" s="119">
        <v>80.134693877551015</v>
      </c>
      <c r="Z5" s="119">
        <v>80.134693877551015</v>
      </c>
      <c r="AA5" s="119">
        <v>80.134693877551015</v>
      </c>
      <c r="AB5" s="119">
        <v>80.134693877551015</v>
      </c>
      <c r="AC5" s="119">
        <v>80.134693877551015</v>
      </c>
      <c r="AD5" s="119">
        <v>80.134693877551015</v>
      </c>
      <c r="AE5" s="119">
        <v>80.134693877551015</v>
      </c>
      <c r="AF5" s="119">
        <v>80.134693877551015</v>
      </c>
      <c r="AG5" s="119">
        <v>80.134693877551015</v>
      </c>
      <c r="AH5" s="119">
        <v>80.134693877551015</v>
      </c>
      <c r="AI5" s="119">
        <v>80.134693877551015</v>
      </c>
      <c r="AJ5" s="119">
        <v>80.134693877551015</v>
      </c>
      <c r="AK5" s="119">
        <v>80.134693877551015</v>
      </c>
      <c r="AL5" s="119">
        <v>80.134693877551015</v>
      </c>
      <c r="AM5" s="119">
        <v>80.134693877551015</v>
      </c>
      <c r="AN5" s="119">
        <v>80.134693877551015</v>
      </c>
      <c r="AO5" s="119">
        <v>80.134693877551015</v>
      </c>
      <c r="AP5" s="119">
        <v>80.134693877551015</v>
      </c>
      <c r="AQ5" s="119">
        <v>80.134693877551015</v>
      </c>
      <c r="AR5" s="119">
        <v>80.134693877551015</v>
      </c>
      <c r="AS5" s="119">
        <v>80.134693877551015</v>
      </c>
      <c r="AT5" s="119">
        <v>80.134693877551015</v>
      </c>
      <c r="AU5" s="119">
        <v>80.134693877551015</v>
      </c>
      <c r="AV5" s="119">
        <v>80.134693877551015</v>
      </c>
      <c r="AW5" s="119">
        <v>80.134693877551015</v>
      </c>
      <c r="AX5" s="119">
        <v>80.134693877551015</v>
      </c>
      <c r="AY5" s="119">
        <v>80.134693877551015</v>
      </c>
      <c r="AZ5" s="119">
        <v>80.134693877551015</v>
      </c>
      <c r="BA5" s="119">
        <v>80.134693877551015</v>
      </c>
      <c r="BB5" s="119">
        <v>80.134693877551015</v>
      </c>
      <c r="BC5" s="119">
        <v>80.134693877551015</v>
      </c>
      <c r="BD5" s="119">
        <v>80.134693877551015</v>
      </c>
      <c r="BE5" s="119">
        <v>80.134693877551015</v>
      </c>
      <c r="BF5" s="119">
        <v>80.134693877551015</v>
      </c>
      <c r="BG5" s="119">
        <v>80.134693877551015</v>
      </c>
      <c r="BH5" s="119">
        <v>80.134693877551015</v>
      </c>
      <c r="BI5" s="119">
        <v>80.134693877551015</v>
      </c>
      <c r="BJ5" s="119">
        <v>80.134693877551015</v>
      </c>
      <c r="BK5" s="119">
        <v>80.134693877551015</v>
      </c>
      <c r="BL5" s="119">
        <v>80.134693877551015</v>
      </c>
      <c r="BM5" s="119">
        <v>80.134693877551015</v>
      </c>
    </row>
    <row r="6" spans="1:133" x14ac:dyDescent="0.2">
      <c r="A6" s="43" t="s">
        <v>131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DFA"/>
  </sheetPr>
  <dimension ref="A1:D8"/>
  <sheetViews>
    <sheetView workbookViewId="0"/>
  </sheetViews>
  <sheetFormatPr defaultRowHeight="15" x14ac:dyDescent="0.25"/>
  <cols>
    <col min="1" max="1" width="20" style="1" bestFit="1" customWidth="1"/>
    <col min="2" max="2" width="51.28515625" style="1" customWidth="1"/>
    <col min="3" max="3" width="50.7109375" style="1" customWidth="1"/>
    <col min="4" max="4" width="51.28515625" style="1" bestFit="1" customWidth="1"/>
    <col min="5" max="16384" width="9.140625" style="1"/>
  </cols>
  <sheetData>
    <row r="1" spans="1:4" x14ac:dyDescent="0.25">
      <c r="A1" s="4" t="s">
        <v>0</v>
      </c>
    </row>
    <row r="3" spans="1:4" x14ac:dyDescent="0.25">
      <c r="A3" s="600" t="s">
        <v>773</v>
      </c>
      <c r="B3" s="600"/>
      <c r="C3" s="600"/>
      <c r="D3" s="600"/>
    </row>
    <row r="4" spans="1:4" ht="21.75" customHeight="1" x14ac:dyDescent="0.25">
      <c r="A4" s="437"/>
      <c r="B4" s="493" t="s">
        <v>187</v>
      </c>
      <c r="C4" s="494" t="s">
        <v>188</v>
      </c>
      <c r="D4" s="495" t="s">
        <v>189</v>
      </c>
    </row>
    <row r="5" spans="1:4" ht="96" customHeight="1" x14ac:dyDescent="0.25">
      <c r="A5" s="496" t="s">
        <v>65</v>
      </c>
      <c r="B5" s="497" t="s">
        <v>190</v>
      </c>
      <c r="C5" s="498" t="s">
        <v>191</v>
      </c>
      <c r="D5" s="498" t="s">
        <v>192</v>
      </c>
    </row>
    <row r="6" spans="1:4" ht="84.75" customHeight="1" x14ac:dyDescent="0.25">
      <c r="A6" s="499" t="s">
        <v>193</v>
      </c>
      <c r="B6" s="500" t="s">
        <v>194</v>
      </c>
      <c r="C6" s="501" t="s">
        <v>195</v>
      </c>
      <c r="D6" s="501" t="s">
        <v>196</v>
      </c>
    </row>
    <row r="7" spans="1:4" ht="109.5" customHeight="1" thickBot="1" x14ac:dyDescent="0.3">
      <c r="A7" s="499" t="s">
        <v>197</v>
      </c>
      <c r="B7" s="502" t="s">
        <v>198</v>
      </c>
      <c r="C7" s="503" t="s">
        <v>198</v>
      </c>
      <c r="D7" s="503" t="s">
        <v>199</v>
      </c>
    </row>
    <row r="8" spans="1:4" x14ac:dyDescent="0.25">
      <c r="A8" s="656" t="s">
        <v>748</v>
      </c>
      <c r="B8" s="656"/>
      <c r="C8" s="656"/>
      <c r="D8" s="656"/>
    </row>
  </sheetData>
  <mergeCells count="2">
    <mergeCell ref="A3:D3"/>
    <mergeCell ref="A8:D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B6"/>
  <sheetViews>
    <sheetView workbookViewId="0"/>
  </sheetViews>
  <sheetFormatPr defaultRowHeight="14.25" x14ac:dyDescent="0.2"/>
  <cols>
    <col min="1" max="1" width="27.28515625" style="6" bestFit="1" customWidth="1"/>
    <col min="2" max="2" width="8.140625" style="6" bestFit="1" customWidth="1"/>
    <col min="3" max="64" width="9.28515625" style="6" bestFit="1" customWidth="1"/>
    <col min="65" max="16384" width="9.140625" style="6"/>
  </cols>
  <sheetData>
    <row r="1" spans="1:132" x14ac:dyDescent="0.2">
      <c r="A1" s="4" t="s">
        <v>0</v>
      </c>
      <c r="B1" s="429"/>
    </row>
    <row r="3" spans="1:132" x14ac:dyDescent="0.2">
      <c r="A3" s="116" t="s">
        <v>780</v>
      </c>
      <c r="B3" s="115">
        <v>41640</v>
      </c>
      <c r="C3" s="115">
        <v>41671</v>
      </c>
      <c r="D3" s="115">
        <v>41699</v>
      </c>
      <c r="E3" s="115">
        <v>41730</v>
      </c>
      <c r="F3" s="115">
        <v>41760</v>
      </c>
      <c r="G3" s="115">
        <v>41791</v>
      </c>
      <c r="H3" s="115">
        <v>41821</v>
      </c>
      <c r="I3" s="115">
        <v>41852</v>
      </c>
      <c r="J3" s="115">
        <v>41883</v>
      </c>
      <c r="K3" s="115">
        <v>41913</v>
      </c>
      <c r="L3" s="115">
        <v>41944</v>
      </c>
      <c r="M3" s="115">
        <v>41974</v>
      </c>
      <c r="N3" s="115">
        <v>42005</v>
      </c>
      <c r="O3" s="115">
        <v>42036</v>
      </c>
      <c r="P3" s="115">
        <v>42064</v>
      </c>
      <c r="Q3" s="115">
        <v>42095</v>
      </c>
      <c r="R3" s="115">
        <v>42125</v>
      </c>
      <c r="S3" s="115">
        <v>42156</v>
      </c>
      <c r="T3" s="115">
        <v>42186</v>
      </c>
      <c r="U3" s="115">
        <v>42217</v>
      </c>
      <c r="V3" s="115">
        <v>42248</v>
      </c>
      <c r="W3" s="115">
        <v>42278</v>
      </c>
      <c r="X3" s="115">
        <v>42309</v>
      </c>
      <c r="Y3" s="115">
        <v>42339</v>
      </c>
      <c r="Z3" s="115">
        <v>42370</v>
      </c>
      <c r="AA3" s="115">
        <v>42401</v>
      </c>
      <c r="AB3" s="115">
        <v>42430</v>
      </c>
      <c r="AC3" s="115">
        <v>42461</v>
      </c>
      <c r="AD3" s="115">
        <v>42491</v>
      </c>
      <c r="AE3" s="115">
        <v>42522</v>
      </c>
      <c r="AF3" s="115">
        <v>42552</v>
      </c>
      <c r="AG3" s="115">
        <v>42583</v>
      </c>
      <c r="AH3" s="115">
        <v>42614</v>
      </c>
      <c r="AI3" s="115">
        <v>42644</v>
      </c>
      <c r="AJ3" s="115">
        <v>42675</v>
      </c>
      <c r="AK3" s="115">
        <v>42705</v>
      </c>
      <c r="AL3" s="115">
        <v>42736</v>
      </c>
      <c r="AM3" s="115">
        <v>42767</v>
      </c>
      <c r="AN3" s="115">
        <v>42795</v>
      </c>
      <c r="AO3" s="115">
        <v>42826</v>
      </c>
      <c r="AP3" s="115">
        <v>42856</v>
      </c>
      <c r="AQ3" s="115">
        <v>42887</v>
      </c>
      <c r="AR3" s="115">
        <v>42917</v>
      </c>
      <c r="AS3" s="115">
        <v>42948</v>
      </c>
      <c r="AT3" s="115">
        <v>42979</v>
      </c>
      <c r="AU3" s="115">
        <v>43009</v>
      </c>
      <c r="AV3" s="115">
        <v>43040</v>
      </c>
      <c r="AW3" s="115">
        <v>43070</v>
      </c>
      <c r="AX3" s="115">
        <v>43101</v>
      </c>
      <c r="AY3" s="115">
        <v>43132</v>
      </c>
      <c r="AZ3" s="115">
        <v>43160</v>
      </c>
      <c r="BA3" s="115">
        <v>43191</v>
      </c>
      <c r="BB3" s="115">
        <v>43221</v>
      </c>
      <c r="BC3" s="115">
        <v>43252</v>
      </c>
      <c r="BD3" s="115">
        <v>43282</v>
      </c>
      <c r="BE3" s="115">
        <v>43313</v>
      </c>
      <c r="BF3" s="115">
        <v>43344</v>
      </c>
      <c r="BG3" s="115">
        <v>43374</v>
      </c>
      <c r="BH3" s="115">
        <v>43405</v>
      </c>
      <c r="BI3" s="115">
        <v>43435</v>
      </c>
      <c r="BJ3" s="115">
        <v>43466</v>
      </c>
      <c r="BK3" s="115">
        <v>43497</v>
      </c>
      <c r="BL3" s="115">
        <v>43525</v>
      </c>
      <c r="BM3" s="431"/>
      <c r="BN3" s="431"/>
      <c r="BO3" s="431"/>
      <c r="BP3" s="431"/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431"/>
      <c r="CD3" s="431"/>
      <c r="CE3" s="431"/>
      <c r="CF3" s="431"/>
      <c r="CG3" s="431"/>
      <c r="CH3" s="431"/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/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1"/>
      <c r="DL3" s="431"/>
      <c r="DM3" s="431"/>
      <c r="DN3" s="431"/>
      <c r="DO3" s="431"/>
      <c r="DP3" s="431"/>
      <c r="DQ3" s="431"/>
      <c r="DR3" s="431"/>
      <c r="DS3" s="431"/>
      <c r="DT3" s="431"/>
      <c r="DU3" s="431"/>
      <c r="DV3" s="431"/>
      <c r="DW3" s="431"/>
      <c r="DX3" s="431"/>
      <c r="DY3" s="431"/>
      <c r="DZ3" s="431"/>
      <c r="EA3" s="431"/>
      <c r="EB3" s="431"/>
    </row>
    <row r="4" spans="1:132" x14ac:dyDescent="0.2">
      <c r="A4" s="2" t="s">
        <v>132</v>
      </c>
      <c r="B4" s="120">
        <v>89.3</v>
      </c>
      <c r="C4" s="120">
        <v>93.9</v>
      </c>
      <c r="D4" s="120">
        <v>96.4</v>
      </c>
      <c r="E4" s="120">
        <v>94.3</v>
      </c>
      <c r="F4" s="120">
        <v>88.3</v>
      </c>
      <c r="G4" s="120">
        <v>93.3</v>
      </c>
      <c r="H4" s="120">
        <v>90.5</v>
      </c>
      <c r="I4" s="120">
        <v>96</v>
      </c>
      <c r="J4" s="120">
        <v>96.9</v>
      </c>
      <c r="K4" s="120">
        <v>97.3</v>
      </c>
      <c r="L4" s="120">
        <v>97.2</v>
      </c>
      <c r="M4" s="120">
        <v>95</v>
      </c>
      <c r="N4" s="120">
        <v>99</v>
      </c>
      <c r="O4" s="120">
        <v>97.4</v>
      </c>
      <c r="P4" s="120">
        <v>109.2</v>
      </c>
      <c r="Q4" s="120">
        <v>103.6</v>
      </c>
      <c r="R4" s="120">
        <v>105.1</v>
      </c>
      <c r="S4" s="120">
        <v>105.7</v>
      </c>
      <c r="T4" s="120">
        <v>118.4</v>
      </c>
      <c r="U4" s="120">
        <v>126.6</v>
      </c>
      <c r="V4" s="120">
        <v>136.80000000000001</v>
      </c>
      <c r="W4" s="120">
        <v>121</v>
      </c>
      <c r="X4" s="120">
        <v>112.9</v>
      </c>
      <c r="Y4" s="120">
        <v>117</v>
      </c>
      <c r="Z4" s="120">
        <v>113.6</v>
      </c>
      <c r="AA4" s="120">
        <v>115.5</v>
      </c>
      <c r="AB4" s="120">
        <v>123.3</v>
      </c>
      <c r="AC4" s="120">
        <v>128.30000000000001</v>
      </c>
      <c r="AD4" s="120">
        <v>120.7</v>
      </c>
      <c r="AE4" s="120">
        <v>119.7</v>
      </c>
      <c r="AF4" s="120">
        <v>117.7</v>
      </c>
      <c r="AG4" s="120">
        <v>112</v>
      </c>
      <c r="AH4" s="120">
        <v>110.7</v>
      </c>
      <c r="AI4" s="120">
        <v>114</v>
      </c>
      <c r="AJ4" s="120">
        <v>116.2</v>
      </c>
      <c r="AK4" s="120">
        <v>123.2</v>
      </c>
      <c r="AL4" s="120">
        <v>113.9</v>
      </c>
      <c r="AM4" s="120">
        <v>108.3</v>
      </c>
      <c r="AN4" s="120">
        <v>111.9</v>
      </c>
      <c r="AO4" s="120">
        <v>109.2</v>
      </c>
      <c r="AP4" s="120">
        <v>116.6</v>
      </c>
      <c r="AQ4" s="120">
        <v>124</v>
      </c>
      <c r="AR4" s="120">
        <v>119.8</v>
      </c>
      <c r="AS4" s="120">
        <v>112.1</v>
      </c>
      <c r="AT4" s="120">
        <v>107.1</v>
      </c>
      <c r="AU4" s="120">
        <v>103.8</v>
      </c>
      <c r="AV4" s="120">
        <v>103.1</v>
      </c>
      <c r="AW4" s="120">
        <v>106.1</v>
      </c>
      <c r="AX4" s="120">
        <v>105.4</v>
      </c>
      <c r="AY4" s="120">
        <v>104.3</v>
      </c>
      <c r="AZ4" s="120">
        <v>111.3</v>
      </c>
      <c r="BA4" s="120">
        <v>116.4</v>
      </c>
      <c r="BB4" s="120">
        <v>119.7</v>
      </c>
      <c r="BC4" s="120">
        <v>127.7</v>
      </c>
      <c r="BD4" s="120">
        <v>115.7</v>
      </c>
      <c r="BE4" s="120">
        <v>114.2</v>
      </c>
      <c r="BF4" s="120">
        <v>121.5</v>
      </c>
      <c r="BG4" s="120">
        <v>110.3</v>
      </c>
      <c r="BH4" s="120">
        <v>111.7</v>
      </c>
      <c r="BI4" s="120">
        <v>113</v>
      </c>
      <c r="BJ4" s="120">
        <v>111.5</v>
      </c>
      <c r="BK4" s="120">
        <v>111.3</v>
      </c>
      <c r="BL4" s="120">
        <v>109.2</v>
      </c>
    </row>
    <row r="5" spans="1:132" ht="15" thickBot="1" x14ac:dyDescent="0.25">
      <c r="A5" s="48" t="s">
        <v>130</v>
      </c>
      <c r="B5" s="121">
        <v>102.46871794871798</v>
      </c>
      <c r="C5" s="121">
        <v>102.46871794871798</v>
      </c>
      <c r="D5" s="121">
        <v>102.46871794871798</v>
      </c>
      <c r="E5" s="121">
        <v>102.46871794871798</v>
      </c>
      <c r="F5" s="121">
        <v>102.46871794871798</v>
      </c>
      <c r="G5" s="121">
        <v>102.46871794871798</v>
      </c>
      <c r="H5" s="121">
        <v>102.46871794871798</v>
      </c>
      <c r="I5" s="121">
        <v>102.46871794871798</v>
      </c>
      <c r="J5" s="121">
        <v>102.46871794871798</v>
      </c>
      <c r="K5" s="121">
        <v>102.46871794871798</v>
      </c>
      <c r="L5" s="121">
        <v>102.46871794871798</v>
      </c>
      <c r="M5" s="121">
        <v>102.46871794871798</v>
      </c>
      <c r="N5" s="121">
        <v>102.46871794871798</v>
      </c>
      <c r="O5" s="121">
        <v>102.46871794871798</v>
      </c>
      <c r="P5" s="121">
        <v>102.46871794871798</v>
      </c>
      <c r="Q5" s="121">
        <v>102.46871794871798</v>
      </c>
      <c r="R5" s="121">
        <v>102.46871794871798</v>
      </c>
      <c r="S5" s="121">
        <v>102.46871794871798</v>
      </c>
      <c r="T5" s="121">
        <v>102.46871794871798</v>
      </c>
      <c r="U5" s="121">
        <v>102.46871794871798</v>
      </c>
      <c r="V5" s="121">
        <v>102.46871794871798</v>
      </c>
      <c r="W5" s="121">
        <v>102.46871794871798</v>
      </c>
      <c r="X5" s="121">
        <v>102.46871794871798</v>
      </c>
      <c r="Y5" s="121">
        <v>102.46871794871798</v>
      </c>
      <c r="Z5" s="121">
        <v>102.46871794871798</v>
      </c>
      <c r="AA5" s="121">
        <v>102.46871794871798</v>
      </c>
      <c r="AB5" s="121">
        <v>102.46871794871798</v>
      </c>
      <c r="AC5" s="121">
        <v>102.46871794871798</v>
      </c>
      <c r="AD5" s="121">
        <v>102.46871794871798</v>
      </c>
      <c r="AE5" s="121">
        <v>102.46871794871798</v>
      </c>
      <c r="AF5" s="121">
        <v>102.46871794871798</v>
      </c>
      <c r="AG5" s="121">
        <v>102.46871794871798</v>
      </c>
      <c r="AH5" s="121">
        <v>102.46871794871798</v>
      </c>
      <c r="AI5" s="121">
        <v>102.46871794871798</v>
      </c>
      <c r="AJ5" s="121">
        <v>102.46871794871798</v>
      </c>
      <c r="AK5" s="121">
        <v>102.46871794871798</v>
      </c>
      <c r="AL5" s="121">
        <v>102.46871794871798</v>
      </c>
      <c r="AM5" s="121">
        <v>102.46871794871798</v>
      </c>
      <c r="AN5" s="121">
        <v>102.46871794871798</v>
      </c>
      <c r="AO5" s="121">
        <v>102.46871794871798</v>
      </c>
      <c r="AP5" s="121">
        <v>102.46871794871798</v>
      </c>
      <c r="AQ5" s="121">
        <v>102.46871794871798</v>
      </c>
      <c r="AR5" s="121">
        <v>102.46871794871798</v>
      </c>
      <c r="AS5" s="121">
        <v>102.46871794871798</v>
      </c>
      <c r="AT5" s="121">
        <v>102.46871794871798</v>
      </c>
      <c r="AU5" s="121">
        <v>102.46871794871798</v>
      </c>
      <c r="AV5" s="121">
        <v>102.46871794871798</v>
      </c>
      <c r="AW5" s="121">
        <v>102.46871794871798</v>
      </c>
      <c r="AX5" s="121">
        <v>102.46871794871798</v>
      </c>
      <c r="AY5" s="121">
        <v>102.46871794871798</v>
      </c>
      <c r="AZ5" s="121">
        <v>102.46871794871798</v>
      </c>
      <c r="BA5" s="121">
        <v>102.46871794871798</v>
      </c>
      <c r="BB5" s="121">
        <v>102.46871794871798</v>
      </c>
      <c r="BC5" s="121">
        <v>102.46871794871798</v>
      </c>
      <c r="BD5" s="121">
        <v>102.46871794871798</v>
      </c>
      <c r="BE5" s="121">
        <v>102.46871794871798</v>
      </c>
      <c r="BF5" s="121">
        <v>102.46871794871798</v>
      </c>
      <c r="BG5" s="121">
        <v>102.46871794871798</v>
      </c>
      <c r="BH5" s="121">
        <v>102.46871794871798</v>
      </c>
      <c r="BI5" s="121">
        <v>102.46871794871798</v>
      </c>
      <c r="BJ5" s="121">
        <v>102.46871794871798</v>
      </c>
      <c r="BK5" s="121">
        <v>102.46871794871798</v>
      </c>
      <c r="BL5" s="121">
        <v>102.46871794871798</v>
      </c>
    </row>
    <row r="6" spans="1:132" x14ac:dyDescent="0.2">
      <c r="A6" s="43" t="s">
        <v>131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Y6"/>
  <sheetViews>
    <sheetView workbookViewId="0"/>
  </sheetViews>
  <sheetFormatPr defaultRowHeight="14.25" x14ac:dyDescent="0.2"/>
  <cols>
    <col min="1" max="1" width="41.7109375" style="6" bestFit="1" customWidth="1"/>
    <col min="2" max="16384" width="9.140625" style="6"/>
  </cols>
  <sheetData>
    <row r="1" spans="1:155" x14ac:dyDescent="0.2">
      <c r="A1" s="4" t="s">
        <v>0</v>
      </c>
      <c r="B1" s="430"/>
    </row>
    <row r="3" spans="1:155" x14ac:dyDescent="0.2">
      <c r="A3" s="109" t="s">
        <v>759</v>
      </c>
      <c r="B3" s="115">
        <v>40969</v>
      </c>
      <c r="C3" s="115">
        <v>41000</v>
      </c>
      <c r="D3" s="115">
        <v>41030</v>
      </c>
      <c r="E3" s="115">
        <v>41061</v>
      </c>
      <c r="F3" s="115">
        <v>41091</v>
      </c>
      <c r="G3" s="115">
        <v>41122</v>
      </c>
      <c r="H3" s="115">
        <v>41153</v>
      </c>
      <c r="I3" s="115">
        <v>41183</v>
      </c>
      <c r="J3" s="115">
        <v>41214</v>
      </c>
      <c r="K3" s="115">
        <v>41244</v>
      </c>
      <c r="L3" s="115">
        <v>41275</v>
      </c>
      <c r="M3" s="115">
        <v>41306</v>
      </c>
      <c r="N3" s="115">
        <v>41334</v>
      </c>
      <c r="O3" s="115">
        <v>41365</v>
      </c>
      <c r="P3" s="115">
        <v>41395</v>
      </c>
      <c r="Q3" s="115">
        <v>41426</v>
      </c>
      <c r="R3" s="115">
        <v>41456</v>
      </c>
      <c r="S3" s="115">
        <v>41487</v>
      </c>
      <c r="T3" s="115">
        <v>41518</v>
      </c>
      <c r="U3" s="115">
        <v>41548</v>
      </c>
      <c r="V3" s="115">
        <v>41579</v>
      </c>
      <c r="W3" s="115">
        <v>41609</v>
      </c>
      <c r="X3" s="115">
        <v>41640</v>
      </c>
      <c r="Y3" s="115">
        <v>41671</v>
      </c>
      <c r="Z3" s="115">
        <v>41699</v>
      </c>
      <c r="AA3" s="115">
        <v>41730</v>
      </c>
      <c r="AB3" s="115">
        <v>41760</v>
      </c>
      <c r="AC3" s="115">
        <v>41791</v>
      </c>
      <c r="AD3" s="115">
        <v>41821</v>
      </c>
      <c r="AE3" s="115">
        <v>41852</v>
      </c>
      <c r="AF3" s="115">
        <v>41883</v>
      </c>
      <c r="AG3" s="115">
        <v>41913</v>
      </c>
      <c r="AH3" s="115">
        <v>41944</v>
      </c>
      <c r="AI3" s="115">
        <v>41974</v>
      </c>
      <c r="AJ3" s="115">
        <v>42005</v>
      </c>
      <c r="AK3" s="115">
        <v>42036</v>
      </c>
      <c r="AL3" s="115">
        <v>42064</v>
      </c>
      <c r="AM3" s="115">
        <v>42095</v>
      </c>
      <c r="AN3" s="115">
        <v>42125</v>
      </c>
      <c r="AO3" s="115">
        <v>42156</v>
      </c>
      <c r="AP3" s="115">
        <v>42186</v>
      </c>
      <c r="AQ3" s="115">
        <v>42217</v>
      </c>
      <c r="AR3" s="115">
        <v>42248</v>
      </c>
      <c r="AS3" s="115">
        <v>42278</v>
      </c>
      <c r="AT3" s="115">
        <v>42309</v>
      </c>
      <c r="AU3" s="115">
        <v>42339</v>
      </c>
      <c r="AV3" s="115">
        <v>42370</v>
      </c>
      <c r="AW3" s="115">
        <v>42401</v>
      </c>
      <c r="AX3" s="115">
        <v>42430</v>
      </c>
      <c r="AY3" s="115">
        <v>42461</v>
      </c>
      <c r="AZ3" s="115">
        <v>42491</v>
      </c>
      <c r="BA3" s="115">
        <v>42522</v>
      </c>
      <c r="BB3" s="115">
        <v>42552</v>
      </c>
      <c r="BC3" s="115">
        <v>42583</v>
      </c>
      <c r="BD3" s="115">
        <v>42614</v>
      </c>
      <c r="BE3" s="115">
        <v>42644</v>
      </c>
      <c r="BF3" s="115">
        <v>42675</v>
      </c>
      <c r="BG3" s="115">
        <v>42705</v>
      </c>
      <c r="BH3" s="115">
        <v>42736</v>
      </c>
      <c r="BI3" s="115">
        <v>42767</v>
      </c>
      <c r="BJ3" s="115">
        <v>42795</v>
      </c>
      <c r="BK3" s="115">
        <v>42826</v>
      </c>
      <c r="BL3" s="115">
        <v>42856</v>
      </c>
      <c r="BM3" s="115">
        <v>42887</v>
      </c>
      <c r="BN3" s="115">
        <v>42917</v>
      </c>
      <c r="BO3" s="115">
        <v>42948</v>
      </c>
      <c r="BP3" s="115">
        <v>42979</v>
      </c>
      <c r="BQ3" s="115">
        <v>43009</v>
      </c>
      <c r="BR3" s="115">
        <v>43040</v>
      </c>
      <c r="BS3" s="115">
        <v>43070</v>
      </c>
      <c r="BT3" s="115">
        <v>43101</v>
      </c>
      <c r="BU3" s="115">
        <v>43132</v>
      </c>
      <c r="BV3" s="115">
        <v>43160</v>
      </c>
      <c r="BW3" s="115">
        <v>43191</v>
      </c>
      <c r="BX3" s="115">
        <v>43221</v>
      </c>
      <c r="BY3" s="115">
        <v>43252</v>
      </c>
      <c r="BZ3" s="115">
        <v>43282</v>
      </c>
      <c r="CA3" s="115">
        <v>43313</v>
      </c>
      <c r="CB3" s="115">
        <v>43344</v>
      </c>
      <c r="CC3" s="115">
        <v>43374</v>
      </c>
      <c r="CD3" s="115">
        <v>43405</v>
      </c>
      <c r="CE3" s="115">
        <v>43435</v>
      </c>
      <c r="CF3" s="115">
        <v>43466</v>
      </c>
      <c r="CG3" s="115">
        <v>43497</v>
      </c>
      <c r="CH3" s="115">
        <v>43525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/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1"/>
      <c r="DL3" s="431"/>
      <c r="DM3" s="431"/>
      <c r="DN3" s="431"/>
      <c r="DO3" s="431"/>
      <c r="DP3" s="431"/>
      <c r="DQ3" s="431"/>
      <c r="DR3" s="431"/>
      <c r="DS3" s="431"/>
      <c r="DT3" s="431"/>
      <c r="DU3" s="431"/>
      <c r="DV3" s="431"/>
      <c r="DW3" s="431"/>
      <c r="DX3" s="431"/>
      <c r="DY3" s="431"/>
      <c r="DZ3" s="431"/>
      <c r="EA3" s="431"/>
      <c r="EB3" s="431"/>
      <c r="EC3" s="431"/>
      <c r="ED3" s="431"/>
      <c r="EE3" s="431"/>
      <c r="EF3" s="431"/>
      <c r="EG3" s="431"/>
      <c r="EH3" s="431"/>
      <c r="EI3" s="431"/>
      <c r="EJ3" s="431"/>
      <c r="EK3" s="431"/>
      <c r="EL3" s="431"/>
      <c r="EM3" s="431"/>
      <c r="EN3" s="431"/>
      <c r="EO3" s="431"/>
      <c r="EP3" s="431"/>
      <c r="EQ3" s="431"/>
      <c r="ER3" s="431"/>
      <c r="ES3" s="431"/>
      <c r="ET3" s="431"/>
      <c r="EU3" s="431"/>
      <c r="EV3" s="431"/>
      <c r="EW3" s="431"/>
      <c r="EX3" s="431"/>
      <c r="EY3" s="431"/>
    </row>
    <row r="4" spans="1:155" x14ac:dyDescent="0.2">
      <c r="A4" s="2" t="s">
        <v>133</v>
      </c>
      <c r="B4" s="432">
        <v>7.9408767635595803E-2</v>
      </c>
      <c r="C4" s="432">
        <v>7.7488965179009314E-2</v>
      </c>
      <c r="D4" s="432">
        <v>7.6066501003337533E-2</v>
      </c>
      <c r="E4" s="432">
        <v>7.5185473411154349E-2</v>
      </c>
      <c r="F4" s="432">
        <v>7.4328953104564985E-2</v>
      </c>
      <c r="G4" s="432">
        <v>7.2881461361421554E-2</v>
      </c>
      <c r="H4" s="432">
        <v>7.0655441972339153E-2</v>
      </c>
      <c r="I4" s="432">
        <v>6.889645295863514E-2</v>
      </c>
      <c r="J4" s="432">
        <v>6.7634303737057255E-2</v>
      </c>
      <c r="K4" s="432">
        <v>6.853049715967989E-2</v>
      </c>
      <c r="L4" s="432">
        <v>7.2071978688337673E-2</v>
      </c>
      <c r="M4" s="432">
        <v>7.707839340629756E-2</v>
      </c>
      <c r="N4" s="432">
        <v>7.9657090856445581E-2</v>
      </c>
      <c r="O4" s="432">
        <v>7.8273147003050533E-2</v>
      </c>
      <c r="P4" s="432">
        <v>7.5682905499254077E-2</v>
      </c>
      <c r="Q4" s="432">
        <v>7.4227058352085318E-2</v>
      </c>
      <c r="R4" s="432">
        <v>7.2762897385131461E-2</v>
      </c>
      <c r="S4" s="432">
        <v>7.0999661270952447E-2</v>
      </c>
      <c r="T4" s="432">
        <v>6.9289965113892876E-2</v>
      </c>
      <c r="U4" s="124">
        <v>6.7052878096881555E-2</v>
      </c>
      <c r="V4" s="124">
        <v>6.4708657218450691E-2</v>
      </c>
      <c r="W4" s="124">
        <v>6.1724973310339167E-2</v>
      </c>
      <c r="X4" s="124">
        <v>6.3885749511969583E-2</v>
      </c>
      <c r="Y4" s="124">
        <v>6.7411931061335736E-2</v>
      </c>
      <c r="Z4" s="124">
        <v>7.1597312416268682E-2</v>
      </c>
      <c r="AA4" s="124">
        <v>7.132223989559118E-2</v>
      </c>
      <c r="AB4" s="124">
        <v>6.9689747193872359E-2</v>
      </c>
      <c r="AC4" s="124">
        <v>6.8392675483214649E-2</v>
      </c>
      <c r="AD4" s="124">
        <v>6.8904431752237261E-2</v>
      </c>
      <c r="AE4" s="124">
        <v>6.8745736481464509E-2</v>
      </c>
      <c r="AF4" s="124">
        <v>6.765458682050865E-2</v>
      </c>
      <c r="AG4" s="124">
        <v>6.6121232397579E-2</v>
      </c>
      <c r="AH4" s="124">
        <v>6.4966138124011516E-2</v>
      </c>
      <c r="AI4" s="124">
        <v>6.4865138403926922E-2</v>
      </c>
      <c r="AJ4" s="124">
        <v>6.792407059251622E-2</v>
      </c>
      <c r="AK4" s="124">
        <v>7.4132698841582065E-2</v>
      </c>
      <c r="AL4" s="124">
        <v>7.9275528470001411E-2</v>
      </c>
      <c r="AM4" s="124">
        <v>8.0010432654207667E-2</v>
      </c>
      <c r="AN4" s="124">
        <v>8.1228757907823107E-2</v>
      </c>
      <c r="AO4" s="124">
        <v>8.2958520739630184E-2</v>
      </c>
      <c r="AP4" s="124">
        <v>8.5429691005354316E-2</v>
      </c>
      <c r="AQ4" s="124">
        <v>8.7124946474272796E-2</v>
      </c>
      <c r="AR4" s="124">
        <v>8.8725797308988927E-2</v>
      </c>
      <c r="AS4" s="124">
        <v>8.9382926611599745E-2</v>
      </c>
      <c r="AT4" s="124">
        <v>8.990403223405416E-2</v>
      </c>
      <c r="AU4" s="124">
        <v>8.9448312801285484E-2</v>
      </c>
      <c r="AV4" s="124">
        <v>9.4919932093678952E-2</v>
      </c>
      <c r="AW4" s="124">
        <v>0.10204930204930204</v>
      </c>
      <c r="AX4" s="124">
        <v>0.10888096484556346</v>
      </c>
      <c r="AY4" s="124">
        <v>0.11171831152335096</v>
      </c>
      <c r="AZ4" s="124">
        <v>0.11174413579034223</v>
      </c>
      <c r="BA4" s="124">
        <v>0.11307923298855764</v>
      </c>
      <c r="BB4" s="124">
        <v>0.11567537848292654</v>
      </c>
      <c r="BC4" s="124">
        <v>0.11759499645975927</v>
      </c>
      <c r="BD4" s="124">
        <v>0.11793946208243335</v>
      </c>
      <c r="BE4" s="124">
        <v>0.11805808785122257</v>
      </c>
      <c r="BF4" s="124">
        <v>0.11845824663342625</v>
      </c>
      <c r="BG4" s="124">
        <v>0.12020558002936857</v>
      </c>
      <c r="BH4" s="124">
        <v>0.12563035065087369</v>
      </c>
      <c r="BI4" s="124">
        <v>0.13157047058479018</v>
      </c>
      <c r="BJ4" s="124">
        <v>0.13736317245140431</v>
      </c>
      <c r="BK4" s="124">
        <v>0.1359150615939563</v>
      </c>
      <c r="BL4" s="124">
        <v>0.13303892070270795</v>
      </c>
      <c r="BM4" s="124">
        <v>0.129973474801061</v>
      </c>
      <c r="BN4" s="124">
        <v>0.12808557058318129</v>
      </c>
      <c r="BO4" s="124">
        <v>0.12582998448447003</v>
      </c>
      <c r="BP4" s="124">
        <v>0.12426462800527638</v>
      </c>
      <c r="BQ4" s="124">
        <v>0.12213644938975089</v>
      </c>
      <c r="BR4" s="124">
        <v>0.12025121960588483</v>
      </c>
      <c r="BS4" s="124">
        <v>0.11790997433605352</v>
      </c>
      <c r="BT4" s="124">
        <v>0.12154016247656588</v>
      </c>
      <c r="BU4" s="124">
        <v>0.12585466381618227</v>
      </c>
      <c r="BV4" s="124">
        <v>0.13122311297602665</v>
      </c>
      <c r="BW4" s="124">
        <v>0.12873109162732441</v>
      </c>
      <c r="BX4" s="124">
        <v>0.12710067838421216</v>
      </c>
      <c r="BY4" s="124">
        <v>0.12442232149734268</v>
      </c>
      <c r="BZ4" s="124">
        <v>0.12309848070407801</v>
      </c>
      <c r="CA4" s="124">
        <v>0.12123997166216707</v>
      </c>
      <c r="CB4" s="124">
        <v>0.11881698367101534</v>
      </c>
      <c r="CC4" s="124">
        <v>0.11730901189387008</v>
      </c>
      <c r="CD4" s="124">
        <v>0.11575210795789795</v>
      </c>
      <c r="CE4" s="124">
        <v>0.11585691404164442</v>
      </c>
      <c r="CF4" s="124">
        <v>0.12033436272827785</v>
      </c>
      <c r="CG4" s="124">
        <v>0.12439366071683837</v>
      </c>
      <c r="CH4" s="124">
        <v>0.12719239904988122</v>
      </c>
    </row>
    <row r="5" spans="1:155" ht="15" thickBot="1" x14ac:dyDescent="0.25">
      <c r="A5" s="48" t="s">
        <v>134</v>
      </c>
      <c r="B5" s="433">
        <v>7.4964452888067357E-2</v>
      </c>
      <c r="C5" s="433">
        <v>7.1557936143253398E-2</v>
      </c>
      <c r="D5" s="433">
        <v>7.1764104088560612E-2</v>
      </c>
      <c r="E5" s="433">
        <v>7.1957519134605435E-2</v>
      </c>
      <c r="F5" s="433">
        <v>7.1748822897288844E-2</v>
      </c>
      <c r="G5" s="433">
        <v>7.1102361109224896E-2</v>
      </c>
      <c r="H5" s="433">
        <v>7.0557362606905066E-2</v>
      </c>
      <c r="I5" s="433">
        <v>7.1379341312081582E-2</v>
      </c>
      <c r="J5" s="433">
        <v>7.3236305568096946E-2</v>
      </c>
      <c r="K5" s="433">
        <v>7.6489878516017351E-2</v>
      </c>
      <c r="L5" s="433">
        <v>7.7618593298684299E-2</v>
      </c>
      <c r="M5" s="433">
        <v>7.7214212107135194E-2</v>
      </c>
      <c r="N5" s="433">
        <v>7.4769592358015058E-2</v>
      </c>
      <c r="O5" s="433">
        <v>7.2362637687526168E-2</v>
      </c>
      <c r="P5" s="433">
        <v>7.1472848181631896E-2</v>
      </c>
      <c r="Q5" s="433">
        <v>7.1238738577127703E-2</v>
      </c>
      <c r="R5" s="433">
        <v>7.0492083683360421E-2</v>
      </c>
      <c r="S5" s="433">
        <v>6.9723086337139042E-2</v>
      </c>
      <c r="T5" s="433">
        <v>6.9626377938140332E-2</v>
      </c>
      <c r="U5" s="434">
        <v>6.9857352708323134E-2</v>
      </c>
      <c r="V5" s="434">
        <v>7.0319304544719782E-2</v>
      </c>
      <c r="W5" s="434">
        <v>6.9425300474592111E-2</v>
      </c>
      <c r="X5" s="434">
        <v>6.8894589994860214E-2</v>
      </c>
      <c r="Y5" s="434">
        <v>6.7123596883920153E-2</v>
      </c>
      <c r="Z5" s="434">
        <v>6.6225669147936025E-2</v>
      </c>
      <c r="AA5" s="434">
        <v>6.5381590477022522E-2</v>
      </c>
      <c r="AB5" s="434">
        <v>6.5592319128018398E-2</v>
      </c>
      <c r="AC5" s="434">
        <v>6.5678836255830375E-2</v>
      </c>
      <c r="AD5" s="434">
        <v>6.6935897854324827E-2</v>
      </c>
      <c r="AE5" s="434">
        <v>6.7875912530548227E-2</v>
      </c>
      <c r="AF5" s="434">
        <v>6.8334237387270916E-2</v>
      </c>
      <c r="AG5" s="434">
        <v>6.9137291150146704E-2</v>
      </c>
      <c r="AH5" s="434">
        <v>7.05558187236065E-2</v>
      </c>
      <c r="AI5" s="434">
        <v>7.2294700187269328E-2</v>
      </c>
      <c r="AJ5" s="434">
        <v>7.2423681434370127E-2</v>
      </c>
      <c r="AK5" s="434">
        <v>7.3498927896295502E-2</v>
      </c>
      <c r="AL5" s="434">
        <v>7.3514627883124989E-2</v>
      </c>
      <c r="AM5" s="434">
        <v>7.4122335051389029E-2</v>
      </c>
      <c r="AN5" s="434">
        <v>7.7290303957601184E-2</v>
      </c>
      <c r="AO5" s="434">
        <v>8.0557494338047639E-2</v>
      </c>
      <c r="AP5" s="434">
        <v>8.3780387396797357E-2</v>
      </c>
      <c r="AQ5" s="434">
        <v>8.6598049244268616E-2</v>
      </c>
      <c r="AR5" s="434">
        <v>8.9637283743463567E-2</v>
      </c>
      <c r="AS5" s="434">
        <v>9.2484770356313473E-2</v>
      </c>
      <c r="AT5" s="434">
        <v>9.5325575189132025E-2</v>
      </c>
      <c r="AU5" s="434">
        <v>9.6511419095434231E-2</v>
      </c>
      <c r="AV5" s="434">
        <v>9.8852529562756183E-2</v>
      </c>
      <c r="AW5" s="434">
        <v>0.10115595512862934</v>
      </c>
      <c r="AX5" s="434">
        <v>0.10283844550746284</v>
      </c>
      <c r="AY5" s="434">
        <v>0.10593024651731733</v>
      </c>
      <c r="AZ5" s="434">
        <v>0.1079774321263841</v>
      </c>
      <c r="BA5" s="434">
        <v>0.11102986630511287</v>
      </c>
      <c r="BB5" s="434">
        <v>0.11437270411249915</v>
      </c>
      <c r="BC5" s="434">
        <v>0.11740454305041768</v>
      </c>
      <c r="BD5" s="434">
        <v>0.11901746040990865</v>
      </c>
      <c r="BE5" s="434">
        <v>0.12125472934783786</v>
      </c>
      <c r="BF5" s="434">
        <v>0.12371503730749235</v>
      </c>
      <c r="BG5" s="434">
        <v>0.1269371627604001</v>
      </c>
      <c r="BH5" s="434">
        <v>0.12904009569196445</v>
      </c>
      <c r="BI5" s="434">
        <v>0.13049932781391779</v>
      </c>
      <c r="BJ5" s="434">
        <v>0.13105198136230733</v>
      </c>
      <c r="BK5" s="434">
        <v>0.1301911687222137</v>
      </c>
      <c r="BL5" s="434">
        <v>0.12941904037421095</v>
      </c>
      <c r="BM5" s="434">
        <v>0.12827763243238832</v>
      </c>
      <c r="BN5" s="434">
        <v>0.12712183493524418</v>
      </c>
      <c r="BO5" s="434">
        <v>0.12589896182982818</v>
      </c>
      <c r="BP5" s="434">
        <v>0.12530055749825991</v>
      </c>
      <c r="BQ5" s="434">
        <v>0.12530387183633637</v>
      </c>
      <c r="BR5" s="434">
        <v>0.12542221775674872</v>
      </c>
      <c r="BS5" s="434">
        <v>0.12463279523974147</v>
      </c>
      <c r="BT5" s="434">
        <v>0.12472486205865248</v>
      </c>
      <c r="BU5" s="434">
        <v>0.12474135684486554</v>
      </c>
      <c r="BV5" s="434">
        <v>0.12450319140899957</v>
      </c>
      <c r="BW5" s="434">
        <v>0.12288273260889039</v>
      </c>
      <c r="BX5" s="434">
        <v>0.1235356713650744</v>
      </c>
      <c r="BY5" s="434">
        <v>0.12305820553582428</v>
      </c>
      <c r="BZ5" s="434">
        <v>0.12248190583672722</v>
      </c>
      <c r="CA5" s="434">
        <v>0.12156759813884016</v>
      </c>
      <c r="CB5" s="434">
        <v>0.11973030697822203</v>
      </c>
      <c r="CC5" s="434">
        <v>0.12042801548794559</v>
      </c>
      <c r="CD5" s="434">
        <v>0.12094842573371693</v>
      </c>
      <c r="CE5" s="434">
        <v>0.12266789130207413</v>
      </c>
      <c r="CF5" s="434">
        <v>0.12340214814128284</v>
      </c>
      <c r="CG5" s="434">
        <v>0.12332177733711121</v>
      </c>
      <c r="CH5" s="434">
        <v>0.12003887680490857</v>
      </c>
    </row>
    <row r="6" spans="1:155" x14ac:dyDescent="0.2">
      <c r="A6" s="43" t="s">
        <v>124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GO7"/>
  <sheetViews>
    <sheetView workbookViewId="0"/>
  </sheetViews>
  <sheetFormatPr defaultRowHeight="14.25" x14ac:dyDescent="0.2"/>
  <cols>
    <col min="1" max="1" width="31.5703125" style="6" customWidth="1"/>
    <col min="2" max="197" width="10.140625" style="6" customWidth="1"/>
    <col min="198" max="16384" width="9.140625" style="6"/>
  </cols>
  <sheetData>
    <row r="1" spans="1:197" x14ac:dyDescent="0.2">
      <c r="A1" s="4" t="s">
        <v>0</v>
      </c>
      <c r="B1" s="429"/>
    </row>
    <row r="3" spans="1:197" x14ac:dyDescent="0.2">
      <c r="A3" s="116" t="s">
        <v>538</v>
      </c>
      <c r="B3" s="110" t="s">
        <v>40</v>
      </c>
      <c r="C3" s="110" t="s">
        <v>410</v>
      </c>
      <c r="D3" s="110" t="s">
        <v>411</v>
      </c>
      <c r="E3" s="110" t="s">
        <v>412</v>
      </c>
      <c r="F3" s="110" t="s">
        <v>413</v>
      </c>
      <c r="G3" s="110" t="s">
        <v>414</v>
      </c>
      <c r="H3" s="110" t="s">
        <v>415</v>
      </c>
      <c r="I3" s="110" t="s">
        <v>416</v>
      </c>
      <c r="J3" s="110" t="s">
        <v>417</v>
      </c>
      <c r="K3" s="110" t="s">
        <v>418</v>
      </c>
      <c r="L3" s="110" t="s">
        <v>419</v>
      </c>
      <c r="M3" s="110" t="s">
        <v>420</v>
      </c>
      <c r="N3" s="110" t="s">
        <v>41</v>
      </c>
      <c r="O3" s="110" t="s">
        <v>421</v>
      </c>
      <c r="P3" s="110" t="s">
        <v>422</v>
      </c>
      <c r="Q3" s="110" t="s">
        <v>423</v>
      </c>
      <c r="R3" s="110" t="s">
        <v>424</v>
      </c>
      <c r="S3" s="110" t="s">
        <v>425</v>
      </c>
      <c r="T3" s="110" t="s">
        <v>426</v>
      </c>
      <c r="U3" s="110" t="s">
        <v>427</v>
      </c>
      <c r="V3" s="110" t="s">
        <v>428</v>
      </c>
      <c r="W3" s="110" t="s">
        <v>429</v>
      </c>
      <c r="X3" s="110" t="s">
        <v>430</v>
      </c>
      <c r="Y3" s="110" t="s">
        <v>431</v>
      </c>
      <c r="Z3" s="110" t="s">
        <v>42</v>
      </c>
      <c r="AA3" s="110" t="s">
        <v>432</v>
      </c>
      <c r="AB3" s="110" t="s">
        <v>433</v>
      </c>
      <c r="AC3" s="110" t="s">
        <v>434</v>
      </c>
      <c r="AD3" s="110" t="s">
        <v>435</v>
      </c>
      <c r="AE3" s="110" t="s">
        <v>436</v>
      </c>
      <c r="AF3" s="110" t="s">
        <v>437</v>
      </c>
      <c r="AG3" s="110" t="s">
        <v>438</v>
      </c>
      <c r="AH3" s="110" t="s">
        <v>439</v>
      </c>
      <c r="AI3" s="110" t="s">
        <v>440</v>
      </c>
      <c r="AJ3" s="110" t="s">
        <v>441</v>
      </c>
      <c r="AK3" s="110" t="s">
        <v>442</v>
      </c>
      <c r="AL3" s="110" t="s">
        <v>43</v>
      </c>
      <c r="AM3" s="110" t="s">
        <v>443</v>
      </c>
      <c r="AN3" s="110" t="s">
        <v>444</v>
      </c>
      <c r="AO3" s="110" t="s">
        <v>445</v>
      </c>
      <c r="AP3" s="110" t="s">
        <v>446</v>
      </c>
      <c r="AQ3" s="110" t="s">
        <v>447</v>
      </c>
      <c r="AR3" s="110" t="s">
        <v>448</v>
      </c>
      <c r="AS3" s="110" t="s">
        <v>449</v>
      </c>
      <c r="AT3" s="110" t="s">
        <v>450</v>
      </c>
      <c r="AU3" s="110" t="s">
        <v>451</v>
      </c>
      <c r="AV3" s="110" t="s">
        <v>452</v>
      </c>
      <c r="AW3" s="110" t="s">
        <v>453</v>
      </c>
      <c r="AX3" s="110" t="s">
        <v>44</v>
      </c>
      <c r="AY3" s="110" t="s">
        <v>454</v>
      </c>
      <c r="AZ3" s="110" t="s">
        <v>455</v>
      </c>
      <c r="BA3" s="110" t="s">
        <v>456</v>
      </c>
      <c r="BB3" s="110" t="s">
        <v>457</v>
      </c>
      <c r="BC3" s="110" t="s">
        <v>458</v>
      </c>
      <c r="BD3" s="110" t="s">
        <v>459</v>
      </c>
      <c r="BE3" s="110" t="s">
        <v>460</v>
      </c>
      <c r="BF3" s="110" t="s">
        <v>461</v>
      </c>
      <c r="BG3" s="110" t="s">
        <v>462</v>
      </c>
      <c r="BH3" s="110" t="s">
        <v>463</v>
      </c>
      <c r="BI3" s="110" t="s">
        <v>464</v>
      </c>
      <c r="BJ3" s="110" t="s">
        <v>45</v>
      </c>
      <c r="BK3" s="110" t="s">
        <v>465</v>
      </c>
      <c r="BL3" s="110" t="s">
        <v>466</v>
      </c>
      <c r="BM3" s="110" t="s">
        <v>467</v>
      </c>
      <c r="BN3" s="110" t="s">
        <v>468</v>
      </c>
      <c r="BO3" s="110" t="s">
        <v>469</v>
      </c>
      <c r="BP3" s="110" t="s">
        <v>470</v>
      </c>
      <c r="BQ3" s="110" t="s">
        <v>471</v>
      </c>
      <c r="BR3" s="110" t="s">
        <v>472</v>
      </c>
      <c r="BS3" s="110" t="s">
        <v>473</v>
      </c>
      <c r="BT3" s="110" t="s">
        <v>474</v>
      </c>
      <c r="BU3" s="110" t="s">
        <v>475</v>
      </c>
      <c r="BV3" s="110" t="s">
        <v>46</v>
      </c>
      <c r="BW3" s="110" t="s">
        <v>476</v>
      </c>
      <c r="BX3" s="110" t="s">
        <v>477</v>
      </c>
      <c r="BY3" s="110" t="s">
        <v>478</v>
      </c>
      <c r="BZ3" s="110" t="s">
        <v>479</v>
      </c>
      <c r="CA3" s="110" t="s">
        <v>480</v>
      </c>
      <c r="CB3" s="110" t="s">
        <v>481</v>
      </c>
      <c r="CC3" s="110" t="s">
        <v>482</v>
      </c>
      <c r="CD3" s="110" t="s">
        <v>483</v>
      </c>
      <c r="CE3" s="110" t="s">
        <v>484</v>
      </c>
      <c r="CF3" s="110" t="s">
        <v>485</v>
      </c>
      <c r="CG3" s="110" t="s">
        <v>486</v>
      </c>
      <c r="CH3" s="110" t="s">
        <v>47</v>
      </c>
      <c r="CI3" s="110" t="s">
        <v>487</v>
      </c>
      <c r="CJ3" s="110" t="s">
        <v>488</v>
      </c>
      <c r="CK3" s="110" t="s">
        <v>489</v>
      </c>
      <c r="CL3" s="110" t="s">
        <v>490</v>
      </c>
      <c r="CM3" s="110" t="s">
        <v>491</v>
      </c>
      <c r="CN3" s="110" t="s">
        <v>492</v>
      </c>
      <c r="CO3" s="110" t="s">
        <v>493</v>
      </c>
      <c r="CP3" s="110" t="s">
        <v>494</v>
      </c>
      <c r="CQ3" s="110" t="s">
        <v>495</v>
      </c>
      <c r="CR3" s="110" t="s">
        <v>496</v>
      </c>
      <c r="CS3" s="110" t="s">
        <v>497</v>
      </c>
      <c r="CT3" s="110" t="s">
        <v>48</v>
      </c>
      <c r="CU3" s="110" t="s">
        <v>498</v>
      </c>
      <c r="CV3" s="110" t="s">
        <v>499</v>
      </c>
      <c r="CW3" s="110" t="s">
        <v>500</v>
      </c>
      <c r="CX3" s="110" t="s">
        <v>501</v>
      </c>
      <c r="CY3" s="110" t="s">
        <v>502</v>
      </c>
      <c r="CZ3" s="110" t="s">
        <v>503</v>
      </c>
      <c r="DA3" s="110" t="s">
        <v>504</v>
      </c>
      <c r="DB3" s="110" t="s">
        <v>505</v>
      </c>
      <c r="DC3" s="110" t="s">
        <v>506</v>
      </c>
      <c r="DD3" s="110" t="s">
        <v>507</v>
      </c>
      <c r="DE3" s="110" t="s">
        <v>508</v>
      </c>
      <c r="DF3" s="110" t="s">
        <v>49</v>
      </c>
      <c r="DG3" s="110" t="s">
        <v>509</v>
      </c>
      <c r="DH3" s="110" t="s">
        <v>510</v>
      </c>
      <c r="DI3" s="110" t="s">
        <v>511</v>
      </c>
      <c r="DJ3" s="110" t="s">
        <v>512</v>
      </c>
      <c r="DK3" s="110" t="s">
        <v>513</v>
      </c>
      <c r="DL3" s="110" t="s">
        <v>514</v>
      </c>
      <c r="DM3" s="110" t="s">
        <v>515</v>
      </c>
      <c r="DN3" s="110" t="s">
        <v>516</v>
      </c>
      <c r="DO3" s="110" t="s">
        <v>517</v>
      </c>
      <c r="DP3" s="110" t="s">
        <v>518</v>
      </c>
      <c r="DQ3" s="110" t="s">
        <v>519</v>
      </c>
      <c r="DR3" s="110" t="s">
        <v>50</v>
      </c>
      <c r="DS3" s="110" t="s">
        <v>520</v>
      </c>
      <c r="DT3" s="110" t="s">
        <v>521</v>
      </c>
      <c r="DU3" s="110" t="s">
        <v>522</v>
      </c>
      <c r="DV3" s="110" t="s">
        <v>523</v>
      </c>
      <c r="DW3" s="110" t="s">
        <v>524</v>
      </c>
      <c r="DX3" s="110" t="s">
        <v>525</v>
      </c>
      <c r="DY3" s="110" t="s">
        <v>526</v>
      </c>
      <c r="DZ3" s="110" t="s">
        <v>527</v>
      </c>
      <c r="EA3" s="110" t="s">
        <v>528</v>
      </c>
      <c r="EB3" s="110" t="s">
        <v>529</v>
      </c>
      <c r="EC3" s="110" t="s">
        <v>530</v>
      </c>
      <c r="ED3" s="110" t="s">
        <v>51</v>
      </c>
      <c r="EE3" s="110" t="s">
        <v>353</v>
      </c>
      <c r="EF3" s="110" t="s">
        <v>354</v>
      </c>
      <c r="EG3" s="110" t="s">
        <v>355</v>
      </c>
      <c r="EH3" s="110" t="s">
        <v>356</v>
      </c>
      <c r="EI3" s="110" t="s">
        <v>357</v>
      </c>
      <c r="EJ3" s="110" t="s">
        <v>358</v>
      </c>
      <c r="EK3" s="110" t="s">
        <v>359</v>
      </c>
      <c r="EL3" s="110" t="s">
        <v>360</v>
      </c>
      <c r="EM3" s="110" t="s">
        <v>361</v>
      </c>
      <c r="EN3" s="110" t="s">
        <v>362</v>
      </c>
      <c r="EO3" s="110" t="s">
        <v>363</v>
      </c>
      <c r="EP3" s="110" t="s">
        <v>52</v>
      </c>
      <c r="EQ3" s="110" t="s">
        <v>364</v>
      </c>
      <c r="ER3" s="110" t="s">
        <v>365</v>
      </c>
      <c r="ES3" s="110" t="s">
        <v>366</v>
      </c>
      <c r="ET3" s="110" t="s">
        <v>367</v>
      </c>
      <c r="EU3" s="110" t="s">
        <v>368</v>
      </c>
      <c r="EV3" s="110" t="s">
        <v>369</v>
      </c>
      <c r="EW3" s="110" t="s">
        <v>370</v>
      </c>
      <c r="EX3" s="110" t="s">
        <v>371</v>
      </c>
      <c r="EY3" s="110" t="s">
        <v>372</v>
      </c>
      <c r="EZ3" s="110" t="s">
        <v>373</v>
      </c>
      <c r="FA3" s="110" t="s">
        <v>374</v>
      </c>
      <c r="FB3" s="110" t="s">
        <v>53</v>
      </c>
      <c r="FC3" s="110" t="s">
        <v>375</v>
      </c>
      <c r="FD3" s="110" t="s">
        <v>376</v>
      </c>
      <c r="FE3" s="110" t="s">
        <v>377</v>
      </c>
      <c r="FF3" s="110" t="s">
        <v>378</v>
      </c>
      <c r="FG3" s="110" t="s">
        <v>379</v>
      </c>
      <c r="FH3" s="110" t="s">
        <v>380</v>
      </c>
      <c r="FI3" s="110" t="s">
        <v>381</v>
      </c>
      <c r="FJ3" s="110" t="s">
        <v>382</v>
      </c>
      <c r="FK3" s="110" t="s">
        <v>383</v>
      </c>
      <c r="FL3" s="110" t="s">
        <v>384</v>
      </c>
      <c r="FM3" s="110" t="s">
        <v>385</v>
      </c>
      <c r="FN3" s="110" t="s">
        <v>54</v>
      </c>
      <c r="FO3" s="110" t="s">
        <v>386</v>
      </c>
      <c r="FP3" s="110" t="s">
        <v>387</v>
      </c>
      <c r="FQ3" s="110" t="s">
        <v>388</v>
      </c>
      <c r="FR3" s="110" t="s">
        <v>389</v>
      </c>
      <c r="FS3" s="110" t="s">
        <v>390</v>
      </c>
      <c r="FT3" s="110" t="s">
        <v>391</v>
      </c>
      <c r="FU3" s="110" t="s">
        <v>392</v>
      </c>
      <c r="FV3" s="110" t="s">
        <v>393</v>
      </c>
      <c r="FW3" s="110" t="s">
        <v>394</v>
      </c>
      <c r="FX3" s="110" t="s">
        <v>395</v>
      </c>
      <c r="FY3" s="110" t="s">
        <v>396</v>
      </c>
      <c r="FZ3" s="110" t="s">
        <v>55</v>
      </c>
      <c r="GA3" s="110" t="s">
        <v>397</v>
      </c>
      <c r="GB3" s="110" t="s">
        <v>398</v>
      </c>
      <c r="GC3" s="110" t="s">
        <v>399</v>
      </c>
      <c r="GD3" s="110" t="s">
        <v>400</v>
      </c>
      <c r="GE3" s="110" t="s">
        <v>401</v>
      </c>
      <c r="GF3" s="110" t="s">
        <v>402</v>
      </c>
      <c r="GG3" s="110" t="s">
        <v>403</v>
      </c>
      <c r="GH3" s="110" t="s">
        <v>404</v>
      </c>
      <c r="GI3" s="110" t="s">
        <v>405</v>
      </c>
      <c r="GJ3" s="110" t="s">
        <v>406</v>
      </c>
      <c r="GK3" s="110" t="s">
        <v>407</v>
      </c>
      <c r="GL3" s="110" t="s">
        <v>56</v>
      </c>
      <c r="GM3" s="110" t="s">
        <v>408</v>
      </c>
      <c r="GN3" s="110" t="s">
        <v>409</v>
      </c>
      <c r="GO3" s="110" t="s">
        <v>531</v>
      </c>
    </row>
    <row r="4" spans="1:197" x14ac:dyDescent="0.2">
      <c r="A4" s="2" t="s">
        <v>760</v>
      </c>
      <c r="B4" s="36">
        <v>0.255</v>
      </c>
      <c r="C4" s="36">
        <v>0.26500000000000001</v>
      </c>
      <c r="D4" s="36">
        <v>0.26500000000000001</v>
      </c>
      <c r="E4" s="36">
        <v>0.26500000000000001</v>
      </c>
      <c r="F4" s="36">
        <v>0.26500000000000001</v>
      </c>
      <c r="G4" s="36">
        <v>0.26</v>
      </c>
      <c r="H4" s="36">
        <v>0.245</v>
      </c>
      <c r="I4" s="36">
        <v>0.22</v>
      </c>
      <c r="J4" s="36">
        <v>0.2</v>
      </c>
      <c r="K4" s="36">
        <v>0.19</v>
      </c>
      <c r="L4" s="36">
        <v>0.17499999999999999</v>
      </c>
      <c r="M4" s="36">
        <v>0.16500000000000001</v>
      </c>
      <c r="N4" s="36">
        <v>0.16500000000000001</v>
      </c>
      <c r="O4" s="36">
        <v>0.16500000000000001</v>
      </c>
      <c r="P4" s="36">
        <v>0.16250000000000001</v>
      </c>
      <c r="Q4" s="36">
        <v>0.16</v>
      </c>
      <c r="R4" s="36">
        <v>0.16</v>
      </c>
      <c r="S4" s="36">
        <v>0.16</v>
      </c>
      <c r="T4" s="36">
        <v>0.16</v>
      </c>
      <c r="U4" s="123">
        <v>0.16</v>
      </c>
      <c r="V4" s="123">
        <v>0.16250000000000001</v>
      </c>
      <c r="W4" s="123">
        <v>0.16750000000000001</v>
      </c>
      <c r="X4" s="123">
        <v>0.17249999999999999</v>
      </c>
      <c r="Y4" s="123">
        <v>0.17749999999999999</v>
      </c>
      <c r="Z4" s="123">
        <v>0.1825</v>
      </c>
      <c r="AA4" s="123">
        <v>0.1875</v>
      </c>
      <c r="AB4" s="123">
        <v>0.1925</v>
      </c>
      <c r="AC4" s="123">
        <v>0.19500000000000001</v>
      </c>
      <c r="AD4" s="123">
        <v>0.19750000000000001</v>
      </c>
      <c r="AE4" s="123">
        <v>0.19750000000000001</v>
      </c>
      <c r="AF4" s="123">
        <v>0.19750000000000001</v>
      </c>
      <c r="AG4" s="123">
        <v>0.19750000000000001</v>
      </c>
      <c r="AH4" s="123">
        <v>0.19500000000000001</v>
      </c>
      <c r="AI4" s="123">
        <v>0.19</v>
      </c>
      <c r="AJ4" s="123">
        <v>0.185</v>
      </c>
      <c r="AK4" s="123">
        <v>0.18</v>
      </c>
      <c r="AL4" s="123">
        <v>0.17249999999999999</v>
      </c>
      <c r="AM4" s="123">
        <v>0.17249999999999999</v>
      </c>
      <c r="AN4" s="123">
        <v>0.16500000000000001</v>
      </c>
      <c r="AO4" s="123">
        <v>0.1575</v>
      </c>
      <c r="AP4" s="123">
        <v>0.1575</v>
      </c>
      <c r="AQ4" s="123">
        <v>0.1525</v>
      </c>
      <c r="AR4" s="123">
        <v>0.14749999999999999</v>
      </c>
      <c r="AS4" s="123">
        <v>0.14749999999999999</v>
      </c>
      <c r="AT4" s="123">
        <v>0.14249999999999999</v>
      </c>
      <c r="AU4" s="123">
        <v>0.13750000000000001</v>
      </c>
      <c r="AV4" s="123">
        <v>0.13750000000000001</v>
      </c>
      <c r="AW4" s="123">
        <v>0.13250000000000001</v>
      </c>
      <c r="AX4" s="123">
        <v>0.13</v>
      </c>
      <c r="AY4" s="123">
        <v>0.13</v>
      </c>
      <c r="AZ4" s="123">
        <v>0.1275</v>
      </c>
      <c r="BA4" s="123">
        <v>0.125</v>
      </c>
      <c r="BB4" s="123">
        <v>0.125</v>
      </c>
      <c r="BC4" s="123">
        <v>0.12</v>
      </c>
      <c r="BD4" s="123">
        <v>0.115</v>
      </c>
      <c r="BE4" s="123">
        <v>0.115</v>
      </c>
      <c r="BF4" s="123">
        <v>0.1125</v>
      </c>
      <c r="BG4" s="123">
        <v>0.1125</v>
      </c>
      <c r="BH4" s="123">
        <v>0.1125</v>
      </c>
      <c r="BI4" s="123">
        <v>0.1125</v>
      </c>
      <c r="BJ4" s="123">
        <v>0.1125</v>
      </c>
      <c r="BK4" s="123">
        <v>0.1125</v>
      </c>
      <c r="BL4" s="123">
        <v>0.1125</v>
      </c>
      <c r="BM4" s="123">
        <v>0.11749999999999999</v>
      </c>
      <c r="BN4" s="123">
        <v>0.11749999999999999</v>
      </c>
      <c r="BO4" s="123">
        <v>0.1225</v>
      </c>
      <c r="BP4" s="123">
        <v>0.13</v>
      </c>
      <c r="BQ4" s="123">
        <v>0.13</v>
      </c>
      <c r="BR4" s="123">
        <v>0.13750000000000001</v>
      </c>
      <c r="BS4" s="123">
        <v>0.13750000000000001</v>
      </c>
      <c r="BT4" s="123">
        <v>0.13750000000000001</v>
      </c>
      <c r="BU4" s="123">
        <v>0.13750000000000001</v>
      </c>
      <c r="BV4" s="123">
        <v>0.1275</v>
      </c>
      <c r="BW4" s="123">
        <v>0.1275</v>
      </c>
      <c r="BX4" s="123">
        <v>0.1125</v>
      </c>
      <c r="BY4" s="123">
        <v>0.1125</v>
      </c>
      <c r="BZ4" s="123">
        <v>0.10249999999999999</v>
      </c>
      <c r="CA4" s="123">
        <v>9.2499999999999999E-2</v>
      </c>
      <c r="CB4" s="123">
        <v>8.7499999999999994E-2</v>
      </c>
      <c r="CC4" s="123">
        <v>8.7499999999999994E-2</v>
      </c>
      <c r="CD4" s="123">
        <v>8.7499999999999994E-2</v>
      </c>
      <c r="CE4" s="123">
        <v>8.7499999999999994E-2</v>
      </c>
      <c r="CF4" s="123">
        <v>8.7499999999999994E-2</v>
      </c>
      <c r="CG4" s="123">
        <v>8.7499999999999994E-2</v>
      </c>
      <c r="CH4" s="123">
        <v>8.7499999999999994E-2</v>
      </c>
      <c r="CI4" s="123">
        <v>8.7499999999999994E-2</v>
      </c>
      <c r="CJ4" s="123">
        <v>8.7499999999999994E-2</v>
      </c>
      <c r="CK4" s="123">
        <v>8.7499999999999994E-2</v>
      </c>
      <c r="CL4" s="123">
        <v>9.5000000000000001E-2</v>
      </c>
      <c r="CM4" s="123">
        <v>0.10249999999999999</v>
      </c>
      <c r="CN4" s="123">
        <v>0.1075</v>
      </c>
      <c r="CO4" s="123">
        <v>0.1075</v>
      </c>
      <c r="CP4" s="123">
        <v>0.1075</v>
      </c>
      <c r="CQ4" s="123">
        <v>0.1075</v>
      </c>
      <c r="CR4" s="123">
        <v>0.1075</v>
      </c>
      <c r="CS4" s="123">
        <v>0.1075</v>
      </c>
      <c r="CT4" s="123">
        <v>0.1125</v>
      </c>
      <c r="CU4" s="123">
        <v>0.1125</v>
      </c>
      <c r="CV4" s="123">
        <v>0.11749999999999999</v>
      </c>
      <c r="CW4" s="123">
        <v>0.12</v>
      </c>
      <c r="CX4" s="123">
        <v>0.12</v>
      </c>
      <c r="CY4" s="123">
        <v>0.1225</v>
      </c>
      <c r="CZ4" s="123">
        <v>0.125</v>
      </c>
      <c r="DA4" s="123">
        <v>0.125</v>
      </c>
      <c r="DB4" s="123">
        <v>0.12</v>
      </c>
      <c r="DC4" s="123">
        <v>0.115</v>
      </c>
      <c r="DD4" s="123">
        <v>0.115</v>
      </c>
      <c r="DE4" s="123">
        <v>0.11</v>
      </c>
      <c r="DF4" s="123">
        <v>0.105</v>
      </c>
      <c r="DG4" s="123">
        <v>0.105</v>
      </c>
      <c r="DH4" s="123">
        <v>9.7500000000000003E-2</v>
      </c>
      <c r="DI4" s="123">
        <v>0.09</v>
      </c>
      <c r="DJ4" s="123">
        <v>0.09</v>
      </c>
      <c r="DK4" s="123">
        <v>8.5000000000000006E-2</v>
      </c>
      <c r="DL4" s="123">
        <v>0.08</v>
      </c>
      <c r="DM4" s="123">
        <v>0.08</v>
      </c>
      <c r="DN4" s="123">
        <v>7.4999999999999997E-2</v>
      </c>
      <c r="DO4" s="123">
        <v>7.2499999999999995E-2</v>
      </c>
      <c r="DP4" s="123">
        <v>7.2499999999999995E-2</v>
      </c>
      <c r="DQ4" s="123">
        <v>7.2499999999999995E-2</v>
      </c>
      <c r="DR4" s="123">
        <v>7.2499999999999995E-2</v>
      </c>
      <c r="DS4" s="123">
        <v>7.2499999999999995E-2</v>
      </c>
      <c r="DT4" s="123">
        <v>7.2499999999999995E-2</v>
      </c>
      <c r="DU4" s="123">
        <v>7.4999999999999997E-2</v>
      </c>
      <c r="DV4" s="123">
        <v>7.4999999999999997E-2</v>
      </c>
      <c r="DW4" s="123">
        <v>0.08</v>
      </c>
      <c r="DX4" s="123">
        <v>8.5000000000000006E-2</v>
      </c>
      <c r="DY4" s="123">
        <v>8.5000000000000006E-2</v>
      </c>
      <c r="DZ4" s="123">
        <v>0.09</v>
      </c>
      <c r="EA4" s="123">
        <v>9.5000000000000001E-2</v>
      </c>
      <c r="EB4" s="123">
        <v>0.1</v>
      </c>
      <c r="EC4" s="123">
        <v>0.1</v>
      </c>
      <c r="ED4" s="123">
        <v>0.105</v>
      </c>
      <c r="EE4" s="123">
        <v>0.1075</v>
      </c>
      <c r="EF4" s="123">
        <v>0.1075</v>
      </c>
      <c r="EG4" s="123">
        <v>0.11</v>
      </c>
      <c r="EH4" s="123">
        <v>0.11</v>
      </c>
      <c r="EI4" s="123">
        <v>0.11</v>
      </c>
      <c r="EJ4" s="123">
        <v>0.11</v>
      </c>
      <c r="EK4" s="123">
        <v>0.11</v>
      </c>
      <c r="EL4" s="123">
        <v>0.11</v>
      </c>
      <c r="EM4" s="123">
        <v>0.11</v>
      </c>
      <c r="EN4" s="123">
        <v>0.1125</v>
      </c>
      <c r="EO4" s="123">
        <v>0.11749999999999999</v>
      </c>
      <c r="EP4" s="124">
        <v>0.1225</v>
      </c>
      <c r="EQ4" s="124">
        <v>0.1225</v>
      </c>
      <c r="ER4" s="124">
        <v>0.1275</v>
      </c>
      <c r="ES4" s="124">
        <v>0.1275</v>
      </c>
      <c r="ET4" s="124">
        <v>0.13250000000000001</v>
      </c>
      <c r="EU4" s="124">
        <v>0.13750000000000001</v>
      </c>
      <c r="EV4" s="124">
        <v>0.13750000000000001</v>
      </c>
      <c r="EW4" s="124">
        <v>0.14249999999999999</v>
      </c>
      <c r="EX4" s="124">
        <v>0.14249999999999999</v>
      </c>
      <c r="EY4" s="124">
        <v>0.14249999999999999</v>
      </c>
      <c r="EZ4" s="124">
        <v>0.14249999999999999</v>
      </c>
      <c r="FA4" s="124">
        <v>0.14249999999999999</v>
      </c>
      <c r="FB4" s="124">
        <v>0.14249999999999999</v>
      </c>
      <c r="FC4" s="124">
        <v>0.14249999999999999</v>
      </c>
      <c r="FD4" s="124">
        <v>0.14249999999999999</v>
      </c>
      <c r="FE4" s="124">
        <v>0.14249999999999999</v>
      </c>
      <c r="FF4" s="124">
        <v>0.14249999999999999</v>
      </c>
      <c r="FG4" s="124">
        <v>0.14249999999999999</v>
      </c>
      <c r="FH4" s="124">
        <v>0.14249999999999999</v>
      </c>
      <c r="FI4" s="124">
        <v>0.14249999999999999</v>
      </c>
      <c r="FJ4" s="124">
        <v>0.14249999999999999</v>
      </c>
      <c r="FK4" s="124">
        <v>0.14000000000000001</v>
      </c>
      <c r="FL4" s="124">
        <v>0.14000000000000001</v>
      </c>
      <c r="FM4" s="124">
        <v>0.13750000000000001</v>
      </c>
      <c r="FN4" s="124">
        <v>0.13</v>
      </c>
      <c r="FO4" s="124">
        <v>0.1225</v>
      </c>
      <c r="FP4" s="124">
        <v>0.1225</v>
      </c>
      <c r="FQ4" s="124">
        <v>0.1125</v>
      </c>
      <c r="FR4" s="124">
        <v>0.1125</v>
      </c>
      <c r="FS4" s="124">
        <v>0.10249999999999999</v>
      </c>
      <c r="FT4" s="124">
        <v>9.2499999999999999E-2</v>
      </c>
      <c r="FU4" s="124">
        <v>9.2499999999999999E-2</v>
      </c>
      <c r="FV4" s="124">
        <v>8.2500000000000004E-2</v>
      </c>
      <c r="FW4" s="124">
        <v>7.4999999999999997E-2</v>
      </c>
      <c r="FX4" s="124">
        <v>7.4999999999999997E-2</v>
      </c>
      <c r="FY4" s="124">
        <v>7.0000000000000007E-2</v>
      </c>
      <c r="FZ4" s="124">
        <v>7.0000000000000007E-2</v>
      </c>
      <c r="GA4" s="124">
        <v>6.7500000000000004E-2</v>
      </c>
      <c r="GB4" s="124">
        <v>6.5000000000000002E-2</v>
      </c>
      <c r="GC4" s="124">
        <v>6.5000000000000002E-2</v>
      </c>
      <c r="GD4" s="124">
        <v>6.5000000000000002E-2</v>
      </c>
      <c r="GE4" s="124">
        <v>6.5000000000000002E-2</v>
      </c>
      <c r="GF4" s="124">
        <v>6.5000000000000002E-2</v>
      </c>
      <c r="GG4" s="124">
        <v>6.5000000000000002E-2</v>
      </c>
      <c r="GH4" s="124">
        <v>6.5000000000000002E-2</v>
      </c>
      <c r="GI4" s="124">
        <v>6.5000000000000002E-2</v>
      </c>
      <c r="GJ4" s="124">
        <v>6.5000000000000002E-2</v>
      </c>
      <c r="GK4" s="124">
        <v>6.5000000000000002E-2</v>
      </c>
      <c r="GL4" s="124">
        <v>6.5000000000000002E-2</v>
      </c>
      <c r="GM4" s="124">
        <v>6.5000000000000002E-2</v>
      </c>
      <c r="GN4" s="124">
        <v>6.5000000000000002E-2</v>
      </c>
      <c r="GO4" s="124">
        <v>6.5000000000000002E-2</v>
      </c>
    </row>
    <row r="5" spans="1:197" x14ac:dyDescent="0.2">
      <c r="A5" s="49" t="s">
        <v>135</v>
      </c>
      <c r="B5" s="37">
        <v>0.14467041050403351</v>
      </c>
      <c r="C5" s="37">
        <v>0.15847123948679442</v>
      </c>
      <c r="D5" s="37">
        <v>0.16572607925694083</v>
      </c>
      <c r="E5" s="37">
        <v>0.16769208554140191</v>
      </c>
      <c r="F5" s="37">
        <v>0.17235306582497145</v>
      </c>
      <c r="G5" s="37">
        <v>0.16569860209742515</v>
      </c>
      <c r="H5" s="37">
        <v>0.15429390186937453</v>
      </c>
      <c r="I5" s="37">
        <v>0.15073869958840591</v>
      </c>
      <c r="J5" s="37">
        <v>0.15142420715368865</v>
      </c>
      <c r="K5" s="37">
        <v>0.13983154412637822</v>
      </c>
      <c r="L5" s="37">
        <v>0.11017954899670745</v>
      </c>
      <c r="M5" s="37">
        <v>9.2999493292351243E-2</v>
      </c>
      <c r="N5" s="37">
        <v>7.7072165712834817E-2</v>
      </c>
      <c r="O5" s="37">
        <v>6.6892099954399153E-2</v>
      </c>
      <c r="P5" s="37">
        <v>5.8882241256726919E-2</v>
      </c>
      <c r="Q5" s="37">
        <v>5.2589982717021977E-2</v>
      </c>
      <c r="R5" s="37">
        <v>5.1543774603795223E-2</v>
      </c>
      <c r="S5" s="37">
        <v>6.0600636358019155E-2</v>
      </c>
      <c r="T5" s="37">
        <v>6.8115870408060886E-2</v>
      </c>
      <c r="U5" s="125">
        <v>7.1841608445162963E-2</v>
      </c>
      <c r="V5" s="125">
        <v>6.7055651670006267E-2</v>
      </c>
      <c r="W5" s="125">
        <v>6.8651606877409677E-2</v>
      </c>
      <c r="X5" s="125">
        <v>7.2379213638492867E-2</v>
      </c>
      <c r="Y5" s="125">
        <v>7.6006441380604084E-2</v>
      </c>
      <c r="Z5" s="125">
        <v>7.4084238527800883E-2</v>
      </c>
      <c r="AA5" s="125">
        <v>7.3870724117994779E-2</v>
      </c>
      <c r="AB5" s="125">
        <v>7.5367110117561698E-2</v>
      </c>
      <c r="AC5" s="125">
        <v>8.0724124714142809E-2</v>
      </c>
      <c r="AD5" s="125">
        <v>8.0509076634406096E-2</v>
      </c>
      <c r="AE5" s="125">
        <v>7.2676968343838411E-2</v>
      </c>
      <c r="AF5" s="125">
        <v>6.5661144351102152E-2</v>
      </c>
      <c r="AG5" s="125">
        <v>6.0157680302412864E-2</v>
      </c>
      <c r="AH5" s="125">
        <v>6.036901443583309E-2</v>
      </c>
      <c r="AI5" s="125">
        <v>6.364175830754859E-2</v>
      </c>
      <c r="AJ5" s="125">
        <v>6.2162864215155711E-2</v>
      </c>
      <c r="AK5" s="125">
        <v>5.6897333458586496E-2</v>
      </c>
      <c r="AL5" s="125">
        <v>5.7002413726379153E-2</v>
      </c>
      <c r="AM5" s="125">
        <v>5.5110968906111557E-2</v>
      </c>
      <c r="AN5" s="125">
        <v>5.3223284039765284E-2</v>
      </c>
      <c r="AO5" s="125">
        <v>4.6331964842122098E-2</v>
      </c>
      <c r="AP5" s="125">
        <v>4.2271168083355626E-2</v>
      </c>
      <c r="AQ5" s="125">
        <v>4.0290456721725043E-2</v>
      </c>
      <c r="AR5" s="125">
        <v>3.9667838992016646E-2</v>
      </c>
      <c r="AS5" s="125">
        <v>3.8422354908168144E-2</v>
      </c>
      <c r="AT5" s="125">
        <v>3.6973634134006339E-2</v>
      </c>
      <c r="AU5" s="125">
        <v>3.2650766378807372E-2</v>
      </c>
      <c r="AV5" s="125">
        <v>3.0185960969250969E-2</v>
      </c>
      <c r="AW5" s="125">
        <v>3.1417749683044116E-2</v>
      </c>
      <c r="AX5" s="125">
        <v>2.9879697566010499E-2</v>
      </c>
      <c r="AY5" s="125">
        <v>3.0187399895728051E-2</v>
      </c>
      <c r="AZ5" s="125">
        <v>2.9571933959317231E-2</v>
      </c>
      <c r="BA5" s="125">
        <v>2.9982899704835475E-2</v>
      </c>
      <c r="BB5" s="125">
        <v>3.1835016807201688E-2</v>
      </c>
      <c r="BC5" s="125">
        <v>3.6901648315724955E-2</v>
      </c>
      <c r="BD5" s="125">
        <v>3.7419115951375481E-2</v>
      </c>
      <c r="BE5" s="125">
        <v>4.1774098746973021E-2</v>
      </c>
      <c r="BF5" s="125">
        <v>4.1462221459652282E-2</v>
      </c>
      <c r="BG5" s="125">
        <v>4.115081044954727E-2</v>
      </c>
      <c r="BH5" s="125">
        <v>4.1877363701779968E-2</v>
      </c>
      <c r="BI5" s="125">
        <v>4.4573304332378161E-2</v>
      </c>
      <c r="BJ5" s="125">
        <v>4.5613301648519844E-2</v>
      </c>
      <c r="BK5" s="125">
        <v>4.6133818027277451E-2</v>
      </c>
      <c r="BL5" s="125">
        <v>4.7280323158122917E-2</v>
      </c>
      <c r="BM5" s="125">
        <v>5.0414329112711043E-2</v>
      </c>
      <c r="BN5" s="125">
        <v>5.5756484157062136E-2</v>
      </c>
      <c r="BO5" s="125">
        <v>6.0599403809158403E-2</v>
      </c>
      <c r="BP5" s="125">
        <v>6.3667777982189921E-2</v>
      </c>
      <c r="BQ5" s="125">
        <v>6.1656263322922511E-2</v>
      </c>
      <c r="BR5" s="125">
        <v>6.2504062295430485E-2</v>
      </c>
      <c r="BS5" s="125">
        <v>6.4093051421495018E-2</v>
      </c>
      <c r="BT5" s="125">
        <v>6.3881038460462669E-2</v>
      </c>
      <c r="BU5" s="125">
        <v>5.9023134175254732E-2</v>
      </c>
      <c r="BV5" s="125">
        <v>5.8391133100553327E-2</v>
      </c>
      <c r="BW5" s="125">
        <v>5.9023071283317963E-2</v>
      </c>
      <c r="BX5" s="125">
        <v>5.6071971960474087E-2</v>
      </c>
      <c r="BY5" s="125">
        <v>5.5336765217190331E-2</v>
      </c>
      <c r="BZ5" s="125">
        <v>5.1986157370483621E-2</v>
      </c>
      <c r="CA5" s="125">
        <v>4.8017974525528695E-2</v>
      </c>
      <c r="CB5" s="125">
        <v>4.4994745513169843E-2</v>
      </c>
      <c r="CC5" s="125">
        <v>4.364004550402889E-2</v>
      </c>
      <c r="CD5" s="125">
        <v>4.3431858780409227E-2</v>
      </c>
      <c r="CE5" s="125">
        <v>4.1665971114977163E-2</v>
      </c>
      <c r="CF5" s="125">
        <v>4.218493582756877E-2</v>
      </c>
      <c r="CG5" s="125">
        <v>4.3120283296899764E-2</v>
      </c>
      <c r="CH5" s="125">
        <v>4.5923253803370701E-2</v>
      </c>
      <c r="CI5" s="125">
        <v>4.831571873002205E-2</v>
      </c>
      <c r="CJ5" s="125">
        <v>5.1663633201016079E-2</v>
      </c>
      <c r="CK5" s="125">
        <v>5.2605608987123853E-2</v>
      </c>
      <c r="CL5" s="125">
        <v>5.2186536384759563E-2</v>
      </c>
      <c r="CM5" s="125">
        <v>4.8412252276564427E-2</v>
      </c>
      <c r="CN5" s="125">
        <v>4.6006677475849855E-2</v>
      </c>
      <c r="CO5" s="125">
        <v>4.4857793456655193E-2</v>
      </c>
      <c r="CP5" s="125">
        <v>4.704674134797493E-2</v>
      </c>
      <c r="CQ5" s="125">
        <v>5.1954120371045853E-2</v>
      </c>
      <c r="CR5" s="125">
        <v>5.6354286993452574E-2</v>
      </c>
      <c r="CS5" s="125">
        <v>5.9090683472662109E-2</v>
      </c>
      <c r="CT5" s="125">
        <v>5.9931648779638191E-2</v>
      </c>
      <c r="CU5" s="125">
        <v>6.014199441345025E-2</v>
      </c>
      <c r="CV5" s="125">
        <v>6.2989570403219952E-2</v>
      </c>
      <c r="CW5" s="125">
        <v>6.5103500144501059E-2</v>
      </c>
      <c r="CX5" s="125">
        <v>6.5527717410316155E-2</v>
      </c>
      <c r="CY5" s="125">
        <v>6.7126008986431618E-2</v>
      </c>
      <c r="CZ5" s="125">
        <v>6.8726537947014554E-2</v>
      </c>
      <c r="DA5" s="125">
        <v>7.2251925367271985E-2</v>
      </c>
      <c r="DB5" s="125">
        <v>7.3105884093298767E-2</v>
      </c>
      <c r="DC5" s="125">
        <v>6.9697508084267445E-2</v>
      </c>
      <c r="DD5" s="125">
        <v>6.6408742563032863E-2</v>
      </c>
      <c r="DE5" s="125">
        <v>6.5031090406288294E-2</v>
      </c>
      <c r="DF5" s="125">
        <v>6.2179177340636604E-2</v>
      </c>
      <c r="DG5" s="125">
        <v>5.8491055197092745E-2</v>
      </c>
      <c r="DH5" s="125">
        <v>5.2399926989787238E-2</v>
      </c>
      <c r="DI5" s="125">
        <v>5.1042261111959197E-2</v>
      </c>
      <c r="DJ5" s="125">
        <v>4.9891523093423595E-2</v>
      </c>
      <c r="DK5" s="125">
        <v>4.9157699762254481E-2</v>
      </c>
      <c r="DL5" s="125">
        <v>5.1985900430543408E-2</v>
      </c>
      <c r="DM5" s="125">
        <v>5.2405143591022219E-2</v>
      </c>
      <c r="DN5" s="125">
        <v>5.282388631203716E-2</v>
      </c>
      <c r="DO5" s="125">
        <v>5.4501192115182784E-2</v>
      </c>
      <c r="DP5" s="125">
        <v>5.5340429036881744E-2</v>
      </c>
      <c r="DQ5" s="125">
        <v>5.8385689976391708E-2</v>
      </c>
      <c r="DR5" s="125">
        <v>6.1543165185151905E-2</v>
      </c>
      <c r="DS5" s="125">
        <v>6.3128346616488473E-2</v>
      </c>
      <c r="DT5" s="125">
        <v>6.5886687801203214E-2</v>
      </c>
      <c r="DU5" s="125">
        <v>6.4933490246532166E-2</v>
      </c>
      <c r="DV5" s="125">
        <v>6.5039601594703234E-2</v>
      </c>
      <c r="DW5" s="125">
        <v>6.6955140446492534E-2</v>
      </c>
      <c r="DX5" s="125">
        <v>6.2705592938988808E-2</v>
      </c>
      <c r="DY5" s="125">
        <v>6.0906370244041774E-2</v>
      </c>
      <c r="DZ5" s="125">
        <v>5.8585604593711871E-2</v>
      </c>
      <c r="EA5" s="125">
        <v>5.8375129277160598E-2</v>
      </c>
      <c r="EB5" s="125">
        <v>5.774389162550464E-2</v>
      </c>
      <c r="EC5" s="125">
        <v>5.9108180800137466E-2</v>
      </c>
      <c r="ED5" s="125">
        <v>5.5852940506185389E-2</v>
      </c>
      <c r="EE5" s="125">
        <v>5.6797540552364412E-2</v>
      </c>
      <c r="EF5" s="125">
        <v>6.1530882776396734E-2</v>
      </c>
      <c r="EG5" s="125">
        <v>6.279775205469762E-2</v>
      </c>
      <c r="EH5" s="125">
        <v>6.3750743961491496E-2</v>
      </c>
      <c r="EI5" s="125">
        <v>6.5236132991559836E-2</v>
      </c>
      <c r="EJ5" s="125">
        <v>6.5023149659961144E-2</v>
      </c>
      <c r="EK5" s="125">
        <v>6.5129396981355558E-2</v>
      </c>
      <c r="EL5" s="125">
        <v>6.7464508763476649E-2</v>
      </c>
      <c r="EM5" s="125">
        <v>6.5872387093848683E-2</v>
      </c>
      <c r="EN5" s="125">
        <v>6.5554342816816602E-2</v>
      </c>
      <c r="EO5" s="125">
        <v>6.407616596391974E-2</v>
      </c>
      <c r="EP5" s="45">
        <v>7.1378130703005471E-2</v>
      </c>
      <c r="EQ5" s="45">
        <v>7.7017522988958254E-2</v>
      </c>
      <c r="ER5" s="45">
        <v>8.1286320147059721E-2</v>
      </c>
      <c r="ES5" s="45">
        <v>8.1715956114139621E-2</v>
      </c>
      <c r="ET5" s="45">
        <v>8.4730892085789655E-2</v>
      </c>
      <c r="EU5" s="45">
        <v>8.8944488180545234E-2</v>
      </c>
      <c r="EV5" s="45">
        <v>9.5586385368727544E-2</v>
      </c>
      <c r="EW5" s="45">
        <v>9.5258529093804389E-2</v>
      </c>
      <c r="EX5" s="45">
        <v>9.4931813812181298E-2</v>
      </c>
      <c r="EY5" s="45">
        <v>9.9293223148219312E-2</v>
      </c>
      <c r="EZ5" s="45">
        <v>0.10476179952444098</v>
      </c>
      <c r="FA5" s="45">
        <v>0.10673497995621717</v>
      </c>
      <c r="FB5" s="45">
        <v>0.10706293382226528</v>
      </c>
      <c r="FC5" s="45">
        <v>0.1035630312454705</v>
      </c>
      <c r="FD5" s="45">
        <v>9.3869277812698382E-2</v>
      </c>
      <c r="FE5" s="45">
        <v>9.2783120253555396E-2</v>
      </c>
      <c r="FF5" s="45">
        <v>9.3217022624114465E-2</v>
      </c>
      <c r="FG5" s="45">
        <v>8.8444570099512898E-2</v>
      </c>
      <c r="FH5" s="45">
        <v>8.7362832303747195E-2</v>
      </c>
      <c r="FI5" s="45">
        <v>8.9749779251530493E-2</v>
      </c>
      <c r="FJ5" s="45">
        <v>8.4763854261917126E-2</v>
      </c>
      <c r="FK5" s="45">
        <v>7.8738583895058722E-2</v>
      </c>
      <c r="FL5" s="45">
        <v>6.9874580087189164E-2</v>
      </c>
      <c r="FM5" s="45">
        <v>6.2880550542244729E-2</v>
      </c>
      <c r="FN5" s="45">
        <v>5.3539544420169616E-2</v>
      </c>
      <c r="FO5" s="45">
        <v>4.7587933515120362E-2</v>
      </c>
      <c r="FP5" s="45">
        <v>4.5710348848857718E-2</v>
      </c>
      <c r="FQ5" s="45">
        <v>4.0825308952635142E-2</v>
      </c>
      <c r="FR5" s="45">
        <v>3.5971291337952405E-2</v>
      </c>
      <c r="FS5" s="45">
        <v>2.9983614716367901E-2</v>
      </c>
      <c r="FT5" s="45">
        <v>2.7114579577881992E-2</v>
      </c>
      <c r="FU5" s="45">
        <v>2.4558041894743088E-2</v>
      </c>
      <c r="FV5" s="45">
        <v>2.5377033135266736E-2</v>
      </c>
      <c r="FW5" s="45">
        <v>2.701338188154323E-2</v>
      </c>
      <c r="FX5" s="45">
        <v>2.8038549960881287E-2</v>
      </c>
      <c r="FY5" s="45">
        <v>2.9473499083459087E-2</v>
      </c>
      <c r="FZ5" s="45">
        <v>2.8550480405260981E-2</v>
      </c>
      <c r="GA5" s="45">
        <v>2.8447963662471265E-2</v>
      </c>
      <c r="GB5" s="45">
        <v>2.6806550453633449E-2</v>
      </c>
      <c r="GC5" s="45">
        <v>2.7626847278442002E-2</v>
      </c>
      <c r="GD5" s="45">
        <v>2.8548853222565285E-2</v>
      </c>
      <c r="GE5" s="45">
        <v>4.3909560762924515E-2</v>
      </c>
      <c r="GF5" s="45">
        <v>4.4846829921629805E-2</v>
      </c>
      <c r="GG5" s="45">
        <v>4.1926806841701358E-2</v>
      </c>
      <c r="GH5" s="45">
        <v>4.5255646480173439E-2</v>
      </c>
      <c r="GI5" s="45">
        <v>4.5567911660360449E-2</v>
      </c>
      <c r="GJ5" s="45">
        <v>4.0458934030587868E-2</v>
      </c>
      <c r="GK5" s="45">
        <v>3.7454821218273482E-2</v>
      </c>
      <c r="GL5" s="45">
        <v>3.7765157688874673E-2</v>
      </c>
      <c r="GM5" s="45">
        <v>3.8903058081077413E-2</v>
      </c>
      <c r="GN5" s="45">
        <v>4.5753652729229488E-2</v>
      </c>
      <c r="GO5" s="45">
        <v>4.9405755886834823E-2</v>
      </c>
    </row>
    <row r="6" spans="1:197" ht="15" thickBot="1" x14ac:dyDescent="0.25">
      <c r="A6" s="50" t="s">
        <v>136</v>
      </c>
      <c r="B6" s="126">
        <v>0.10395634436908976</v>
      </c>
      <c r="C6" s="126">
        <v>0.10986144963781785</v>
      </c>
      <c r="D6" s="126">
        <v>0.11697504619886936</v>
      </c>
      <c r="E6" s="126">
        <v>0.12193870508986474</v>
      </c>
      <c r="F6" s="126">
        <v>0.12595529426434321</v>
      </c>
      <c r="G6" s="126">
        <v>0.12849569828958368</v>
      </c>
      <c r="H6" s="126">
        <v>0.1263986862680177</v>
      </c>
      <c r="I6" s="126">
        <v>0.12455517440927735</v>
      </c>
      <c r="J6" s="126">
        <v>0.12438468511321207</v>
      </c>
      <c r="K6" s="126">
        <v>0.11956431909559391</v>
      </c>
      <c r="L6" s="126">
        <v>0.10734797620939567</v>
      </c>
      <c r="M6" s="126">
        <v>9.6823619152079307E-2</v>
      </c>
      <c r="N6" s="126">
        <v>8.7028561410887217E-2</v>
      </c>
      <c r="O6" s="126">
        <v>8.1455856775990071E-2</v>
      </c>
      <c r="P6" s="126">
        <v>7.7215414243377634E-2</v>
      </c>
      <c r="Q6" s="126">
        <v>7.3025726710687217E-2</v>
      </c>
      <c r="R6" s="126">
        <v>7.0378984711683315E-2</v>
      </c>
      <c r="S6" s="126">
        <v>7.047677716550553E-2</v>
      </c>
      <c r="T6" s="126">
        <v>7.1620264773546521E-2</v>
      </c>
      <c r="U6" s="127">
        <v>7.2768357494675848E-2</v>
      </c>
      <c r="V6" s="127">
        <v>7.0958305004165154E-2</v>
      </c>
      <c r="W6" s="127">
        <v>7.2255513766737292E-2</v>
      </c>
      <c r="X6" s="127">
        <v>7.3854304545734092E-2</v>
      </c>
      <c r="Y6" s="127">
        <v>7.457852216941005E-2</v>
      </c>
      <c r="Z6" s="127">
        <v>7.3894755772063281E-2</v>
      </c>
      <c r="AA6" s="127">
        <v>7.4448332065012668E-2</v>
      </c>
      <c r="AB6" s="127">
        <v>7.2763618963281249E-2</v>
      </c>
      <c r="AC6" s="127">
        <v>7.4833972113655806E-2</v>
      </c>
      <c r="AD6" s="127">
        <v>7.509255084195883E-2</v>
      </c>
      <c r="AE6" s="127">
        <v>7.3060752455902822E-2</v>
      </c>
      <c r="AF6" s="127">
        <v>7.0458221175209834E-2</v>
      </c>
      <c r="AG6" s="127">
        <v>6.7947299008711409E-2</v>
      </c>
      <c r="AH6" s="127">
        <v>6.6839921715490511E-2</v>
      </c>
      <c r="AI6" s="127">
        <v>6.635328023712006E-2</v>
      </c>
      <c r="AJ6" s="127">
        <v>6.4720967436214846E-2</v>
      </c>
      <c r="AK6" s="127">
        <v>6.1084025572922716E-2</v>
      </c>
      <c r="AL6" s="127">
        <v>6.1501157827484887E-2</v>
      </c>
      <c r="AM6" s="127">
        <v>5.9644193623582399E-2</v>
      </c>
      <c r="AN6" s="127">
        <v>5.7157434558112105E-2</v>
      </c>
      <c r="AO6" s="127">
        <v>5.1999545113544078E-2</v>
      </c>
      <c r="AP6" s="127">
        <v>4.848651508145916E-2</v>
      </c>
      <c r="AQ6" s="127">
        <v>4.5521059158834108E-2</v>
      </c>
      <c r="AR6" s="127">
        <v>4.3543225907421636E-2</v>
      </c>
      <c r="AS6" s="127">
        <v>4.1464670843949135E-2</v>
      </c>
      <c r="AT6" s="127">
        <v>4.0072680603236724E-2</v>
      </c>
      <c r="AU6" s="127">
        <v>3.7671418404883458E-2</v>
      </c>
      <c r="AV6" s="127">
        <v>3.537895170311374E-2</v>
      </c>
      <c r="AW6" s="127">
        <v>3.6264336679823206E-2</v>
      </c>
      <c r="AX6" s="127">
        <v>3.3733748019842788E-2</v>
      </c>
      <c r="AY6" s="127">
        <v>3.2272801645602159E-2</v>
      </c>
      <c r="AZ6" s="127">
        <v>3.1328188833004408E-2</v>
      </c>
      <c r="BA6" s="127">
        <v>3.155117754400192E-2</v>
      </c>
      <c r="BB6" s="127">
        <v>3.2330047907687919E-2</v>
      </c>
      <c r="BC6" s="127">
        <v>3.4447643412584848E-2</v>
      </c>
      <c r="BD6" s="127">
        <v>3.3857444232894718E-2</v>
      </c>
      <c r="BE6" s="127">
        <v>3.6599710620508007E-2</v>
      </c>
      <c r="BF6" s="127">
        <v>3.7249690412517876E-2</v>
      </c>
      <c r="BG6" s="127">
        <v>3.8475093599885914E-2</v>
      </c>
      <c r="BH6" s="127">
        <v>4.0176982856623598E-2</v>
      </c>
      <c r="BI6" s="127">
        <v>4.1079860694288213E-2</v>
      </c>
      <c r="BJ6" s="127">
        <v>4.1242805888156021E-2</v>
      </c>
      <c r="BK6" s="127">
        <v>4.2383949894537309E-2</v>
      </c>
      <c r="BL6" s="127">
        <v>4.4404461801219312E-2</v>
      </c>
      <c r="BM6" s="127">
        <v>4.7861349126656787E-2</v>
      </c>
      <c r="BN6" s="127">
        <v>5.1656628345712594E-2</v>
      </c>
      <c r="BO6" s="127">
        <v>5.4565656428798147E-2</v>
      </c>
      <c r="BP6" s="127">
        <v>5.7864044692815426E-2</v>
      </c>
      <c r="BQ6" s="127">
        <v>5.8818148239723075E-2</v>
      </c>
      <c r="BR6" s="127">
        <v>6.150776402199333E-2</v>
      </c>
      <c r="BS6" s="127">
        <v>6.2176316805104569E-2</v>
      </c>
      <c r="BT6" s="127">
        <v>6.2073078224214324E-2</v>
      </c>
      <c r="BU6" s="127">
        <v>6.0974413879499041E-2</v>
      </c>
      <c r="BV6" s="127">
        <v>6.1235346063478788E-2</v>
      </c>
      <c r="BW6" s="127">
        <v>6.2071520901679333E-2</v>
      </c>
      <c r="BX6" s="127">
        <v>6.0393685392847667E-2</v>
      </c>
      <c r="BY6" s="127">
        <v>5.872683096091702E-2</v>
      </c>
      <c r="BZ6" s="127">
        <v>5.6813731241499514E-2</v>
      </c>
      <c r="CA6" s="127">
        <v>5.4666384118459081E-2</v>
      </c>
      <c r="CB6" s="127">
        <v>5.2972339710009982E-2</v>
      </c>
      <c r="CC6" s="127">
        <v>5.0468881346710175E-2</v>
      </c>
      <c r="CD6" s="127">
        <v>4.8460846466640541E-2</v>
      </c>
      <c r="CE6" s="127">
        <v>4.6395187413697699E-2</v>
      </c>
      <c r="CF6" s="127">
        <v>4.6990498185779349E-2</v>
      </c>
      <c r="CG6" s="127">
        <v>4.7330893035333714E-2</v>
      </c>
      <c r="CH6" s="127">
        <v>4.8328817558814352E-2</v>
      </c>
      <c r="CI6" s="127">
        <v>4.8174863356355867E-2</v>
      </c>
      <c r="CJ6" s="127">
        <v>4.9608540561385341E-2</v>
      </c>
      <c r="CK6" s="127">
        <v>4.9397226885542107E-2</v>
      </c>
      <c r="CL6" s="127">
        <v>5.0604978980963021E-2</v>
      </c>
      <c r="CM6" s="127">
        <v>5.0710331095569154E-2</v>
      </c>
      <c r="CN6" s="127">
        <v>4.984149237676494E-2</v>
      </c>
      <c r="CO6" s="127">
        <v>4.999105604887423E-2</v>
      </c>
      <c r="CP6" s="127">
        <v>5.0544737367686512E-2</v>
      </c>
      <c r="CQ6" s="127">
        <v>5.359985866346232E-2</v>
      </c>
      <c r="CR6" s="127">
        <v>5.5667242154052977E-2</v>
      </c>
      <c r="CS6" s="127">
        <v>5.8388813660635482E-2</v>
      </c>
      <c r="CT6" s="127">
        <v>5.9863253191487394E-2</v>
      </c>
      <c r="CU6" s="127">
        <v>6.1944173675576523E-2</v>
      </c>
      <c r="CV6" s="127">
        <v>6.3936351860961055E-2</v>
      </c>
      <c r="CW6" s="127">
        <v>6.5845754720076907E-2</v>
      </c>
      <c r="CX6" s="127">
        <v>6.5421722205836225E-2</v>
      </c>
      <c r="CY6" s="127">
        <v>6.7379337744019052E-2</v>
      </c>
      <c r="CZ6" s="127">
        <v>6.9223699447700043E-2</v>
      </c>
      <c r="DA6" s="127">
        <v>7.1158497160049433E-2</v>
      </c>
      <c r="DB6" s="127">
        <v>7.2374475980998623E-2</v>
      </c>
      <c r="DC6" s="127">
        <v>7.1886628908484615E-2</v>
      </c>
      <c r="DD6" s="127">
        <v>7.0545697573371841E-2</v>
      </c>
      <c r="DE6" s="127">
        <v>6.873515845088729E-2</v>
      </c>
      <c r="DF6" s="127">
        <v>6.7084687688655401E-2</v>
      </c>
      <c r="DG6" s="127">
        <v>6.5005141938431751E-2</v>
      </c>
      <c r="DH6" s="127">
        <v>6.110686362653607E-2</v>
      </c>
      <c r="DI6" s="127">
        <v>6.0814425105934981E-2</v>
      </c>
      <c r="DJ6" s="127">
        <v>5.8688554085802709E-2</v>
      </c>
      <c r="DK6" s="127">
        <v>5.5138563063917116E-2</v>
      </c>
      <c r="DL6" s="127">
        <v>5.6145895123692773E-2</v>
      </c>
      <c r="DM6" s="127">
        <v>5.6506413538319915E-2</v>
      </c>
      <c r="DN6" s="127">
        <v>5.6252420538067512E-2</v>
      </c>
      <c r="DO6" s="127">
        <v>5.6583398472206232E-2</v>
      </c>
      <c r="DP6" s="127">
        <v>5.7601291755285784E-2</v>
      </c>
      <c r="DQ6" s="127">
        <v>5.9278753562784781E-2</v>
      </c>
      <c r="DR6" s="127">
        <v>6.1383707440498148E-2</v>
      </c>
      <c r="DS6" s="127">
        <v>6.3395718466438586E-2</v>
      </c>
      <c r="DT6" s="127">
        <v>6.5351668941032351E-2</v>
      </c>
      <c r="DU6" s="127">
        <v>6.4935459426254186E-2</v>
      </c>
      <c r="DV6" s="127">
        <v>6.6252514717226152E-2</v>
      </c>
      <c r="DW6" s="127">
        <v>6.8316418101612042E-2</v>
      </c>
      <c r="DX6" s="127">
        <v>6.6446895044155269E-2</v>
      </c>
      <c r="DY6" s="127">
        <v>6.6082972018048317E-2</v>
      </c>
      <c r="DZ6" s="127">
        <v>6.6024584309812173E-2</v>
      </c>
      <c r="EA6" s="127">
        <v>6.6768852407766116E-2</v>
      </c>
      <c r="EB6" s="127">
        <v>6.6193906370387828E-2</v>
      </c>
      <c r="EC6" s="127">
        <v>6.6815104165968614E-2</v>
      </c>
      <c r="ED6" s="127">
        <v>6.4679973207651356E-2</v>
      </c>
      <c r="EE6" s="127">
        <v>6.4946012301565589E-2</v>
      </c>
      <c r="EF6" s="127">
        <v>6.7279655467682817E-2</v>
      </c>
      <c r="EG6" s="127">
        <v>6.7003418399554232E-2</v>
      </c>
      <c r="EH6" s="127">
        <v>6.7973052171059117E-2</v>
      </c>
      <c r="EI6" s="127">
        <v>7.0054243398950097E-2</v>
      </c>
      <c r="EJ6" s="127">
        <v>6.9565277858360891E-2</v>
      </c>
      <c r="EK6" s="127">
        <v>6.9380561892876225E-2</v>
      </c>
      <c r="EL6" s="127">
        <v>7.0154376082577102E-2</v>
      </c>
      <c r="EM6" s="127">
        <v>6.8099619722155127E-2</v>
      </c>
      <c r="EN6" s="127">
        <v>6.6278993116682949E-2</v>
      </c>
      <c r="EO6" s="127">
        <v>6.5312251763723711E-2</v>
      </c>
      <c r="EP6" s="46">
        <v>6.7533335927196056E-2</v>
      </c>
      <c r="EQ6" s="46">
        <v>6.8106758748792587E-2</v>
      </c>
      <c r="ER6" s="46">
        <v>6.9963695344054708E-2</v>
      </c>
      <c r="ES6" s="46">
        <v>7.2016988092601625E-2</v>
      </c>
      <c r="ET6" s="46">
        <v>7.2323182075773235E-2</v>
      </c>
      <c r="EU6" s="46">
        <v>7.3543928758156102E-2</v>
      </c>
      <c r="EV6" s="46">
        <v>7.7188665172946466E-2</v>
      </c>
      <c r="EW6" s="46">
        <v>7.7447143632179277E-2</v>
      </c>
      <c r="EX6" s="46">
        <v>7.7693339105268447E-2</v>
      </c>
      <c r="EY6" s="46">
        <v>7.9792213309397536E-2</v>
      </c>
      <c r="EZ6" s="46">
        <v>8.2680721808321894E-2</v>
      </c>
      <c r="FA6" s="46">
        <v>8.3619744584147018E-2</v>
      </c>
      <c r="FB6" s="46">
        <v>8.4140592664383645E-2</v>
      </c>
      <c r="FC6" s="46">
        <v>8.4276705860142895E-2</v>
      </c>
      <c r="FD6" s="46">
        <v>8.0556711217931218E-2</v>
      </c>
      <c r="FE6" s="46">
        <v>7.9409816499447519E-2</v>
      </c>
      <c r="FF6" s="46">
        <v>8.0006863670818121E-2</v>
      </c>
      <c r="FG6" s="46">
        <v>7.6640019896696554E-2</v>
      </c>
      <c r="FH6" s="46">
        <v>7.5003263121909275E-2</v>
      </c>
      <c r="FI6" s="46">
        <v>7.5262974699107046E-2</v>
      </c>
      <c r="FJ6" s="46">
        <v>7.1871478022825536E-2</v>
      </c>
      <c r="FK6" s="46">
        <v>6.8919055590733747E-2</v>
      </c>
      <c r="FL6" s="46">
        <v>6.588320410502016E-2</v>
      </c>
      <c r="FM6" s="46">
        <v>6.2028217750709151E-2</v>
      </c>
      <c r="FN6" s="46">
        <v>5.737681008055362E-2</v>
      </c>
      <c r="FO6" s="46">
        <v>5.2998926038562759E-2</v>
      </c>
      <c r="FP6" s="46">
        <v>5.059147188673057E-2</v>
      </c>
      <c r="FQ6" s="46">
        <v>4.7067715617352901E-2</v>
      </c>
      <c r="FR6" s="46">
        <v>4.2178549126170549E-2</v>
      </c>
      <c r="FS6" s="46">
        <v>4.0160064497940108E-2</v>
      </c>
      <c r="FT6" s="46">
        <v>3.7556339667822396E-2</v>
      </c>
      <c r="FU6" s="46">
        <v>3.4458382960078762E-2</v>
      </c>
      <c r="FV6" s="46">
        <v>3.417781110034885E-2</v>
      </c>
      <c r="FW6" s="46">
        <v>3.3869939517965957E-2</v>
      </c>
      <c r="FX6" s="46">
        <v>3.1722640651410075E-2</v>
      </c>
      <c r="FY6" s="46">
        <v>3.2192156881372079E-2</v>
      </c>
      <c r="FZ6" s="46">
        <v>2.9664189497511626E-2</v>
      </c>
      <c r="GA6" s="46">
        <v>2.8565989776198317E-2</v>
      </c>
      <c r="GB6" s="46">
        <v>2.7773704291848E-2</v>
      </c>
      <c r="GC6" s="46">
        <v>2.6251750198860009E-2</v>
      </c>
      <c r="GD6" s="46">
        <v>2.5652845240732716E-2</v>
      </c>
      <c r="GE6" s="46">
        <v>2.7499152082866685E-2</v>
      </c>
      <c r="GF6" s="46">
        <v>2.9346862253087469E-2</v>
      </c>
      <c r="GG6" s="46">
        <v>2.9535946186771151E-2</v>
      </c>
      <c r="GH6" s="46">
        <v>3.0373459462622661E-2</v>
      </c>
      <c r="GI6" s="46">
        <v>2.930104873266345E-2</v>
      </c>
      <c r="GJ6" s="46">
        <v>2.8288441301638149E-2</v>
      </c>
      <c r="GK6" s="46">
        <v>2.7832957493394778E-2</v>
      </c>
      <c r="GL6" s="46">
        <v>3.0429893038839997E-2</v>
      </c>
      <c r="GM6" s="46">
        <v>3.0004888911529859E-2</v>
      </c>
      <c r="GN6" s="46">
        <v>3.1312755954374848E-2</v>
      </c>
      <c r="GO6" s="46">
        <v>3.4047473914619299E-2</v>
      </c>
    </row>
    <row r="7" spans="1:197" ht="28.5" x14ac:dyDescent="0.2">
      <c r="A7" s="44" t="s">
        <v>761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R5"/>
  <sheetViews>
    <sheetView workbookViewId="0"/>
  </sheetViews>
  <sheetFormatPr defaultRowHeight="14.25" x14ac:dyDescent="0.2"/>
  <cols>
    <col min="1" max="1" width="26.5703125" style="6" customWidth="1"/>
    <col min="2" max="148" width="10.28515625" style="34" customWidth="1"/>
    <col min="149" max="16384" width="9.140625" style="6"/>
  </cols>
  <sheetData>
    <row r="1" spans="1:148" x14ac:dyDescent="0.2">
      <c r="A1" s="4" t="s">
        <v>0</v>
      </c>
      <c r="B1" s="398"/>
    </row>
    <row r="3" spans="1:148" x14ac:dyDescent="0.2">
      <c r="A3" s="116" t="s">
        <v>538</v>
      </c>
      <c r="B3" s="110" t="s">
        <v>44</v>
      </c>
      <c r="C3" s="110" t="s">
        <v>454</v>
      </c>
      <c r="D3" s="110" t="s">
        <v>455</v>
      </c>
      <c r="E3" s="110" t="s">
        <v>456</v>
      </c>
      <c r="F3" s="110" t="s">
        <v>457</v>
      </c>
      <c r="G3" s="110" t="s">
        <v>458</v>
      </c>
      <c r="H3" s="110" t="s">
        <v>459</v>
      </c>
      <c r="I3" s="110" t="s">
        <v>460</v>
      </c>
      <c r="J3" s="110" t="s">
        <v>461</v>
      </c>
      <c r="K3" s="110" t="s">
        <v>462</v>
      </c>
      <c r="L3" s="110" t="s">
        <v>463</v>
      </c>
      <c r="M3" s="110" t="s">
        <v>464</v>
      </c>
      <c r="N3" s="110" t="s">
        <v>45</v>
      </c>
      <c r="O3" s="110" t="s">
        <v>465</v>
      </c>
      <c r="P3" s="110" t="s">
        <v>466</v>
      </c>
      <c r="Q3" s="110" t="s">
        <v>467</v>
      </c>
      <c r="R3" s="110" t="s">
        <v>468</v>
      </c>
      <c r="S3" s="110" t="s">
        <v>469</v>
      </c>
      <c r="T3" s="110" t="s">
        <v>470</v>
      </c>
      <c r="U3" s="110" t="s">
        <v>471</v>
      </c>
      <c r="V3" s="110" t="s">
        <v>472</v>
      </c>
      <c r="W3" s="110" t="s">
        <v>473</v>
      </c>
      <c r="X3" s="110" t="s">
        <v>474</v>
      </c>
      <c r="Y3" s="110" t="s">
        <v>475</v>
      </c>
      <c r="Z3" s="110" t="s">
        <v>46</v>
      </c>
      <c r="AA3" s="110" t="s">
        <v>476</v>
      </c>
      <c r="AB3" s="110" t="s">
        <v>477</v>
      </c>
      <c r="AC3" s="110" t="s">
        <v>478</v>
      </c>
      <c r="AD3" s="110" t="s">
        <v>479</v>
      </c>
      <c r="AE3" s="110" t="s">
        <v>480</v>
      </c>
      <c r="AF3" s="110" t="s">
        <v>481</v>
      </c>
      <c r="AG3" s="110" t="s">
        <v>482</v>
      </c>
      <c r="AH3" s="110" t="s">
        <v>483</v>
      </c>
      <c r="AI3" s="110" t="s">
        <v>484</v>
      </c>
      <c r="AJ3" s="110" t="s">
        <v>485</v>
      </c>
      <c r="AK3" s="110" t="s">
        <v>486</v>
      </c>
      <c r="AL3" s="110" t="s">
        <v>47</v>
      </c>
      <c r="AM3" s="110" t="s">
        <v>487</v>
      </c>
      <c r="AN3" s="110" t="s">
        <v>488</v>
      </c>
      <c r="AO3" s="110" t="s">
        <v>489</v>
      </c>
      <c r="AP3" s="110" t="s">
        <v>490</v>
      </c>
      <c r="AQ3" s="110" t="s">
        <v>491</v>
      </c>
      <c r="AR3" s="110" t="s">
        <v>492</v>
      </c>
      <c r="AS3" s="110" t="s">
        <v>493</v>
      </c>
      <c r="AT3" s="110" t="s">
        <v>494</v>
      </c>
      <c r="AU3" s="110" t="s">
        <v>495</v>
      </c>
      <c r="AV3" s="110" t="s">
        <v>496</v>
      </c>
      <c r="AW3" s="110" t="s">
        <v>497</v>
      </c>
      <c r="AX3" s="110" t="s">
        <v>48</v>
      </c>
      <c r="AY3" s="110" t="s">
        <v>498</v>
      </c>
      <c r="AZ3" s="110" t="s">
        <v>499</v>
      </c>
      <c r="BA3" s="110" t="s">
        <v>500</v>
      </c>
      <c r="BB3" s="110" t="s">
        <v>501</v>
      </c>
      <c r="BC3" s="110" t="s">
        <v>502</v>
      </c>
      <c r="BD3" s="110" t="s">
        <v>503</v>
      </c>
      <c r="BE3" s="110" t="s">
        <v>504</v>
      </c>
      <c r="BF3" s="110" t="s">
        <v>505</v>
      </c>
      <c r="BG3" s="110" t="s">
        <v>506</v>
      </c>
      <c r="BH3" s="110" t="s">
        <v>507</v>
      </c>
      <c r="BI3" s="110" t="s">
        <v>508</v>
      </c>
      <c r="BJ3" s="110" t="s">
        <v>49</v>
      </c>
      <c r="BK3" s="110" t="s">
        <v>509</v>
      </c>
      <c r="BL3" s="110" t="s">
        <v>510</v>
      </c>
      <c r="BM3" s="110" t="s">
        <v>511</v>
      </c>
      <c r="BN3" s="110" t="s">
        <v>512</v>
      </c>
      <c r="BO3" s="110" t="s">
        <v>513</v>
      </c>
      <c r="BP3" s="110" t="s">
        <v>514</v>
      </c>
      <c r="BQ3" s="110" t="s">
        <v>515</v>
      </c>
      <c r="BR3" s="110" t="s">
        <v>516</v>
      </c>
      <c r="BS3" s="110" t="s">
        <v>517</v>
      </c>
      <c r="BT3" s="110" t="s">
        <v>518</v>
      </c>
      <c r="BU3" s="110" t="s">
        <v>519</v>
      </c>
      <c r="BV3" s="110" t="s">
        <v>50</v>
      </c>
      <c r="BW3" s="110" t="s">
        <v>520</v>
      </c>
      <c r="BX3" s="110" t="s">
        <v>521</v>
      </c>
      <c r="BY3" s="110" t="s">
        <v>522</v>
      </c>
      <c r="BZ3" s="110" t="s">
        <v>523</v>
      </c>
      <c r="CA3" s="110" t="s">
        <v>524</v>
      </c>
      <c r="CB3" s="110" t="s">
        <v>525</v>
      </c>
      <c r="CC3" s="110" t="s">
        <v>526</v>
      </c>
      <c r="CD3" s="110" t="s">
        <v>527</v>
      </c>
      <c r="CE3" s="110" t="s">
        <v>528</v>
      </c>
      <c r="CF3" s="110" t="s">
        <v>529</v>
      </c>
      <c r="CG3" s="110" t="s">
        <v>530</v>
      </c>
      <c r="CH3" s="110" t="s">
        <v>51</v>
      </c>
      <c r="CI3" s="110" t="s">
        <v>353</v>
      </c>
      <c r="CJ3" s="110" t="s">
        <v>354</v>
      </c>
      <c r="CK3" s="110" t="s">
        <v>355</v>
      </c>
      <c r="CL3" s="110" t="s">
        <v>356</v>
      </c>
      <c r="CM3" s="110" t="s">
        <v>357</v>
      </c>
      <c r="CN3" s="110" t="s">
        <v>358</v>
      </c>
      <c r="CO3" s="110" t="s">
        <v>359</v>
      </c>
      <c r="CP3" s="110" t="s">
        <v>360</v>
      </c>
      <c r="CQ3" s="110" t="s">
        <v>361</v>
      </c>
      <c r="CR3" s="110" t="s">
        <v>362</v>
      </c>
      <c r="CS3" s="110" t="s">
        <v>363</v>
      </c>
      <c r="CT3" s="110" t="s">
        <v>52</v>
      </c>
      <c r="CU3" s="110" t="s">
        <v>364</v>
      </c>
      <c r="CV3" s="110" t="s">
        <v>365</v>
      </c>
      <c r="CW3" s="110" t="s">
        <v>366</v>
      </c>
      <c r="CX3" s="110" t="s">
        <v>367</v>
      </c>
      <c r="CY3" s="110" t="s">
        <v>368</v>
      </c>
      <c r="CZ3" s="110" t="s">
        <v>369</v>
      </c>
      <c r="DA3" s="110" t="s">
        <v>370</v>
      </c>
      <c r="DB3" s="110" t="s">
        <v>371</v>
      </c>
      <c r="DC3" s="110" t="s">
        <v>372</v>
      </c>
      <c r="DD3" s="110" t="s">
        <v>373</v>
      </c>
      <c r="DE3" s="110" t="s">
        <v>374</v>
      </c>
      <c r="DF3" s="110" t="s">
        <v>53</v>
      </c>
      <c r="DG3" s="110" t="s">
        <v>375</v>
      </c>
      <c r="DH3" s="110" t="s">
        <v>376</v>
      </c>
      <c r="DI3" s="110" t="s">
        <v>377</v>
      </c>
      <c r="DJ3" s="110" t="s">
        <v>378</v>
      </c>
      <c r="DK3" s="110" t="s">
        <v>379</v>
      </c>
      <c r="DL3" s="110" t="s">
        <v>380</v>
      </c>
      <c r="DM3" s="110" t="s">
        <v>381</v>
      </c>
      <c r="DN3" s="110" t="s">
        <v>382</v>
      </c>
      <c r="DO3" s="110" t="s">
        <v>383</v>
      </c>
      <c r="DP3" s="110" t="s">
        <v>384</v>
      </c>
      <c r="DQ3" s="110" t="s">
        <v>385</v>
      </c>
      <c r="DR3" s="110" t="s">
        <v>54</v>
      </c>
      <c r="DS3" s="110" t="s">
        <v>386</v>
      </c>
      <c r="DT3" s="110" t="s">
        <v>387</v>
      </c>
      <c r="DU3" s="110" t="s">
        <v>388</v>
      </c>
      <c r="DV3" s="110" t="s">
        <v>389</v>
      </c>
      <c r="DW3" s="110" t="s">
        <v>390</v>
      </c>
      <c r="DX3" s="110" t="s">
        <v>391</v>
      </c>
      <c r="DY3" s="110" t="s">
        <v>392</v>
      </c>
      <c r="DZ3" s="110" t="s">
        <v>393</v>
      </c>
      <c r="EA3" s="110" t="s">
        <v>394</v>
      </c>
      <c r="EB3" s="110" t="s">
        <v>395</v>
      </c>
      <c r="EC3" s="110" t="s">
        <v>396</v>
      </c>
      <c r="ED3" s="110" t="s">
        <v>55</v>
      </c>
      <c r="EE3" s="110" t="s">
        <v>397</v>
      </c>
      <c r="EF3" s="110" t="s">
        <v>398</v>
      </c>
      <c r="EG3" s="110" t="s">
        <v>399</v>
      </c>
      <c r="EH3" s="110" t="s">
        <v>400</v>
      </c>
      <c r="EI3" s="110" t="s">
        <v>401</v>
      </c>
      <c r="EJ3" s="110" t="s">
        <v>402</v>
      </c>
      <c r="EK3" s="110" t="s">
        <v>403</v>
      </c>
      <c r="EL3" s="110" t="s">
        <v>404</v>
      </c>
      <c r="EM3" s="110" t="s">
        <v>405</v>
      </c>
      <c r="EN3" s="110" t="s">
        <v>406</v>
      </c>
      <c r="EO3" s="110" t="s">
        <v>407</v>
      </c>
      <c r="EP3" s="110" t="s">
        <v>56</v>
      </c>
      <c r="EQ3" s="110" t="s">
        <v>408</v>
      </c>
      <c r="ER3" s="110" t="s">
        <v>409</v>
      </c>
    </row>
    <row r="4" spans="1:148" ht="15" thickBot="1" x14ac:dyDescent="0.25">
      <c r="A4" s="50" t="s">
        <v>138</v>
      </c>
      <c r="B4" s="122">
        <v>8.054046256671632E-2</v>
      </c>
      <c r="C4" s="122">
        <v>7.9314476443151261E-2</v>
      </c>
      <c r="D4" s="122">
        <v>7.8138418128603782E-2</v>
      </c>
      <c r="E4" s="122">
        <v>7.4306782098425783E-2</v>
      </c>
      <c r="F4" s="122">
        <v>7.2979742496814382E-2</v>
      </c>
      <c r="G4" s="122">
        <v>7.061910722138709E-2</v>
      </c>
      <c r="H4" s="122">
        <v>7.1601685985247521E-2</v>
      </c>
      <c r="I4" s="122">
        <v>7.4326364887084218E-2</v>
      </c>
      <c r="J4" s="122">
        <v>7.1389076299516407E-2</v>
      </c>
      <c r="K4" s="122">
        <v>7.2630898132176602E-2</v>
      </c>
      <c r="L4" s="122">
        <v>7.4789308933301157E-2</v>
      </c>
      <c r="M4" s="122">
        <v>7.6022605597622528E-2</v>
      </c>
      <c r="N4" s="122">
        <v>7.4662773213624245E-2</v>
      </c>
      <c r="O4" s="122">
        <v>7.3426820526799386E-2</v>
      </c>
      <c r="P4" s="122">
        <v>8.0228718228919638E-2</v>
      </c>
      <c r="Q4" s="122">
        <v>8.4283114644191137E-2</v>
      </c>
      <c r="R4" s="122">
        <v>8.6944056879646903E-2</v>
      </c>
      <c r="S4" s="122">
        <v>8.9481199428843583E-2</v>
      </c>
      <c r="T4" s="122">
        <v>8.8259811001526911E-2</v>
      </c>
      <c r="U4" s="122">
        <v>8.8575694507284197E-2</v>
      </c>
      <c r="V4" s="122">
        <v>8.8396022481625591E-2</v>
      </c>
      <c r="W4" s="122">
        <v>9.6482997780432234E-2</v>
      </c>
      <c r="X4" s="122">
        <v>8.5750883601774186E-2</v>
      </c>
      <c r="Y4" s="122">
        <v>6.675254612418513E-2</v>
      </c>
      <c r="Z4" s="122">
        <v>5.9921267350469209E-2</v>
      </c>
      <c r="AA4" s="122">
        <v>5.6778014839346636E-2</v>
      </c>
      <c r="AB4" s="122">
        <v>5.2599926787177509E-2</v>
      </c>
      <c r="AC4" s="122">
        <v>5.4905179489394662E-2</v>
      </c>
      <c r="AD4" s="122">
        <v>5.0734909019272356E-2</v>
      </c>
      <c r="AE4" s="122">
        <v>4.98462186258537E-2</v>
      </c>
      <c r="AF4" s="122">
        <v>4.9013260937663228E-2</v>
      </c>
      <c r="AG4" s="122">
        <v>4.9505041120716742E-2</v>
      </c>
      <c r="AH4" s="122">
        <v>5.2866215826943508E-2</v>
      </c>
      <c r="AI4" s="122">
        <v>5.4321474432408534E-2</v>
      </c>
      <c r="AJ4" s="122">
        <v>5.5188505229469165E-2</v>
      </c>
      <c r="AK4" s="122">
        <v>5.7898586055582735E-2</v>
      </c>
      <c r="AL4" s="122">
        <v>5.6730125322874025E-2</v>
      </c>
      <c r="AM4" s="122">
        <v>5.9493186504815165E-2</v>
      </c>
      <c r="AN4" s="122">
        <v>6.0183298542094699E-2</v>
      </c>
      <c r="AO4" s="122">
        <v>6.6470551716563131E-2</v>
      </c>
      <c r="AP4" s="122">
        <v>6.4187255231570317E-2</v>
      </c>
      <c r="AQ4" s="122">
        <v>6.737126213768696E-2</v>
      </c>
      <c r="AR4" s="122">
        <v>5.8978400568132638E-2</v>
      </c>
      <c r="AS4" s="122">
        <v>5.7344569223581443E-2</v>
      </c>
      <c r="AT4" s="122">
        <v>5.8082042923118804E-2</v>
      </c>
      <c r="AU4" s="122">
        <v>5.6697357543969762E-2</v>
      </c>
      <c r="AV4" s="122">
        <v>6.3340679382931642E-2</v>
      </c>
      <c r="AW4" s="122">
        <v>6.3074250869499027E-2</v>
      </c>
      <c r="AX4" s="122">
        <v>6.6277709790604433E-2</v>
      </c>
      <c r="AY4" s="122">
        <v>6.790316615936054E-2</v>
      </c>
      <c r="AZ4" s="122">
        <v>6.5361780573101491E-2</v>
      </c>
      <c r="BA4" s="122">
        <v>6.7701466299093127E-2</v>
      </c>
      <c r="BB4" s="122">
        <v>6.9188913523582363E-2</v>
      </c>
      <c r="BC4" s="122">
        <v>7.1614960858219723E-2</v>
      </c>
      <c r="BD4" s="122">
        <v>6.8773309825727269E-2</v>
      </c>
      <c r="BE4" s="122">
        <v>5.4730922105124202E-2</v>
      </c>
      <c r="BF4" s="122">
        <v>4.4812851579403068E-2</v>
      </c>
      <c r="BG4" s="122">
        <v>4.4206079089983419E-2</v>
      </c>
      <c r="BH4" s="122">
        <v>3.8825708236430945E-2</v>
      </c>
      <c r="BI4" s="122">
        <v>4.4171371637329981E-2</v>
      </c>
      <c r="BJ4" s="122">
        <v>4.0244123511994578E-2</v>
      </c>
      <c r="BK4" s="122">
        <v>3.7466828588134771E-2</v>
      </c>
      <c r="BL4" s="122">
        <v>3.3383915022761723E-2</v>
      </c>
      <c r="BM4" s="122">
        <v>2.6712727996474284E-2</v>
      </c>
      <c r="BN4" s="122">
        <v>2.2632229500712642E-2</v>
      </c>
      <c r="BO4" s="122">
        <v>1.9746509048508498E-2</v>
      </c>
      <c r="BP4" s="122">
        <v>1.8358819728623743E-2</v>
      </c>
      <c r="BQ4" s="122">
        <v>1.806958519842361E-2</v>
      </c>
      <c r="BR4" s="122">
        <v>1.779288483966468E-2</v>
      </c>
      <c r="BS4" s="122">
        <v>1.6887203137795792E-2</v>
      </c>
      <c r="BT4" s="122">
        <v>1.7150233003995652E-2</v>
      </c>
      <c r="BU4" s="122">
        <v>1.5727951005394258E-2</v>
      </c>
      <c r="BV4" s="122">
        <v>1.616146826917686E-2</v>
      </c>
      <c r="BW4" s="122">
        <v>2.0900330005210632E-2</v>
      </c>
      <c r="BX4" s="122">
        <v>2.2192333557498056E-2</v>
      </c>
      <c r="BY4" s="122">
        <v>2.3350559862187925E-2</v>
      </c>
      <c r="BZ4" s="122">
        <v>2.8821444994454826E-2</v>
      </c>
      <c r="CA4" s="122">
        <v>3.5017835347103343E-2</v>
      </c>
      <c r="CB4" s="122">
        <v>3.3275510539642728E-2</v>
      </c>
      <c r="CC4" s="122">
        <v>3.9501556563724893E-2</v>
      </c>
      <c r="CD4" s="122">
        <v>3.6887010819830923E-2</v>
      </c>
      <c r="CE4" s="122">
        <v>4.0331746656054435E-2</v>
      </c>
      <c r="CF4" s="122">
        <v>4.2127976330691874E-2</v>
      </c>
      <c r="CG4" s="122">
        <v>4.2719728404375656E-2</v>
      </c>
      <c r="CH4" s="122">
        <v>5.4547014045244868E-2</v>
      </c>
      <c r="CI4" s="122">
        <v>4.8374934017042515E-2</v>
      </c>
      <c r="CJ4" s="122">
        <v>4.8651166478365093E-2</v>
      </c>
      <c r="CK4" s="122">
        <v>4.9179400913190285E-2</v>
      </c>
      <c r="CL4" s="122">
        <v>4.8197967490632543E-2</v>
      </c>
      <c r="CM4" s="122">
        <v>4.6265896826295227E-2</v>
      </c>
      <c r="CN4" s="122">
        <v>4.6629213483146081E-2</v>
      </c>
      <c r="CO4" s="122">
        <v>4.6054578554197478E-2</v>
      </c>
      <c r="CP4" s="122">
        <v>5.1566054841854836E-2</v>
      </c>
      <c r="CQ4" s="122">
        <v>5.4453381725440231E-2</v>
      </c>
      <c r="CR4" s="122">
        <v>5.5834131500366313E-2</v>
      </c>
      <c r="CS4" s="122">
        <v>5.9309968541931157E-2</v>
      </c>
      <c r="CT4" s="128">
        <v>5.7333345241497469E-2</v>
      </c>
      <c r="CU4" s="128">
        <v>6.1125943848817421E-2</v>
      </c>
      <c r="CV4" s="128">
        <v>6.5983737755298089E-2</v>
      </c>
      <c r="CW4" s="128">
        <v>7.1605333986962005E-2</v>
      </c>
      <c r="CX4" s="128">
        <v>7.316198840615229E-2</v>
      </c>
      <c r="CY4" s="128">
        <v>7.7413851161746594E-2</v>
      </c>
      <c r="CZ4" s="128">
        <v>7.6428462843737055E-2</v>
      </c>
      <c r="DA4" s="128">
        <v>8.2514230088016838E-2</v>
      </c>
      <c r="DB4" s="128">
        <v>9.1610813728577156E-2</v>
      </c>
      <c r="DC4" s="128">
        <v>8.4978060356407203E-2</v>
      </c>
      <c r="DD4" s="128">
        <v>8.3624819138325979E-2</v>
      </c>
      <c r="DE4" s="128">
        <v>8.3236296567023471E-2</v>
      </c>
      <c r="DF4" s="128">
        <v>7.1829510159787224E-2</v>
      </c>
      <c r="DG4" s="128">
        <v>6.8855285193577087E-2</v>
      </c>
      <c r="DH4" s="128">
        <v>6.7205469875614821E-2</v>
      </c>
      <c r="DI4" s="128">
        <v>6.462305178777128E-2</v>
      </c>
      <c r="DJ4" s="128">
        <v>6.7165351855926092E-2</v>
      </c>
      <c r="DK4" s="128">
        <v>7.0163619277294531E-2</v>
      </c>
      <c r="DL4" s="128">
        <v>7.1391901142054293E-2</v>
      </c>
      <c r="DM4" s="128">
        <v>7.3196084659139959E-2</v>
      </c>
      <c r="DN4" s="128">
        <v>6.925611456089209E-2</v>
      </c>
      <c r="DO4" s="128">
        <v>7.0162161647604249E-2</v>
      </c>
      <c r="DP4" s="128">
        <v>6.8911791191983873E-2</v>
      </c>
      <c r="DQ4" s="128">
        <v>6.414117326429114E-2</v>
      </c>
      <c r="DR4" s="128">
        <v>5.7510647710417029E-2</v>
      </c>
      <c r="DS4" s="128">
        <v>5.295566502463056E-2</v>
      </c>
      <c r="DT4" s="128">
        <v>4.8836571086421587E-2</v>
      </c>
      <c r="DU4" s="128">
        <v>4.5266177876952307E-2</v>
      </c>
      <c r="DV4" s="128">
        <v>4.3272363904939715E-2</v>
      </c>
      <c r="DW4" s="128">
        <v>4.1592185903983614E-2</v>
      </c>
      <c r="DX4" s="128">
        <v>3.4088369823470188E-2</v>
      </c>
      <c r="DY4" s="128">
        <v>3.024384962606419E-2</v>
      </c>
      <c r="DZ4" s="128">
        <v>2.9287416404027766E-2</v>
      </c>
      <c r="EA4" s="128">
        <v>2.9683123730023464E-2</v>
      </c>
      <c r="EB4" s="128">
        <v>2.8618112790446348E-2</v>
      </c>
      <c r="EC4" s="128">
        <v>2.8231626349517924E-2</v>
      </c>
      <c r="ED4" s="128">
        <v>2.7891789821529178E-2</v>
      </c>
      <c r="EE4" s="128">
        <v>2.5459439539839535E-2</v>
      </c>
      <c r="EF4" s="128">
        <v>2.2234536578216835E-2</v>
      </c>
      <c r="EG4" s="128">
        <v>2.2341613428765061E-2</v>
      </c>
      <c r="EH4" s="128">
        <v>2.8780561355734147E-2</v>
      </c>
      <c r="EI4" s="128">
        <v>3.1165274544707744E-2</v>
      </c>
      <c r="EJ4" s="128">
        <v>3.4704736046944573E-2</v>
      </c>
      <c r="EK4" s="128">
        <v>4.3188630599283018E-2</v>
      </c>
      <c r="EL4" s="128">
        <v>3.8380146210080568E-2</v>
      </c>
      <c r="EM4" s="128">
        <v>2.8882128745760349E-2</v>
      </c>
      <c r="EN4" s="128">
        <v>3.0279084110708565E-2</v>
      </c>
      <c r="EO4" s="128">
        <v>2.6100356351728582E-2</v>
      </c>
      <c r="EP4" s="128">
        <v>2.315296338702777E-2</v>
      </c>
      <c r="EQ4" s="128">
        <v>2.4689101978398131E-2</v>
      </c>
      <c r="ER4" s="128">
        <v>2.5150100742150849E-2</v>
      </c>
    </row>
    <row r="5" spans="1:148" ht="46.5" customHeight="1" x14ac:dyDescent="0.2">
      <c r="A5" s="44" t="s">
        <v>139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T6"/>
  <sheetViews>
    <sheetView workbookViewId="0"/>
  </sheetViews>
  <sheetFormatPr defaultRowHeight="14.25" x14ac:dyDescent="0.2"/>
  <cols>
    <col min="1" max="1" width="32.85546875" style="6" customWidth="1"/>
    <col min="2" max="16384" width="9.140625" style="6"/>
  </cols>
  <sheetData>
    <row r="1" spans="1:20" x14ac:dyDescent="0.2">
      <c r="A1" s="4" t="s">
        <v>0</v>
      </c>
      <c r="B1" s="429"/>
    </row>
    <row r="2" spans="1:20" x14ac:dyDescent="0.2">
      <c r="B2" s="2"/>
    </row>
    <row r="3" spans="1:20" x14ac:dyDescent="0.2">
      <c r="A3" s="116" t="s">
        <v>538</v>
      </c>
      <c r="B3" s="167">
        <v>1</v>
      </c>
      <c r="C3" s="167">
        <v>1.5</v>
      </c>
      <c r="D3" s="167">
        <v>2</v>
      </c>
      <c r="E3" s="167">
        <v>2.5</v>
      </c>
      <c r="F3" s="167">
        <v>3</v>
      </c>
      <c r="G3" s="167">
        <v>3.5</v>
      </c>
      <c r="H3" s="167">
        <v>4</v>
      </c>
      <c r="I3" s="167">
        <v>4.5</v>
      </c>
      <c r="J3" s="167">
        <v>5</v>
      </c>
      <c r="K3" s="167">
        <v>5.5</v>
      </c>
      <c r="L3" s="167">
        <v>6</v>
      </c>
      <c r="M3" s="167">
        <v>6.5</v>
      </c>
      <c r="N3" s="167">
        <v>7</v>
      </c>
      <c r="O3" s="167">
        <v>7.5</v>
      </c>
      <c r="P3" s="167">
        <v>8</v>
      </c>
      <c r="Q3" s="167">
        <v>8.5</v>
      </c>
      <c r="R3" s="167">
        <v>9</v>
      </c>
      <c r="S3" s="167">
        <v>9.5</v>
      </c>
      <c r="T3" s="167">
        <v>10</v>
      </c>
    </row>
    <row r="4" spans="1:20" x14ac:dyDescent="0.2">
      <c r="A4" s="47" t="s">
        <v>762</v>
      </c>
      <c r="B4" s="129">
        <v>2.3652000000000002</v>
      </c>
      <c r="C4" s="129">
        <v>2.8193000000000001</v>
      </c>
      <c r="D4" s="129">
        <v>3.2174999999999998</v>
      </c>
      <c r="E4" s="129">
        <v>3.5211999999999999</v>
      </c>
      <c r="F4" s="129">
        <v>3.7431999999999999</v>
      </c>
      <c r="G4" s="129">
        <v>3.9047999999999998</v>
      </c>
      <c r="H4" s="129">
        <v>4.024</v>
      </c>
      <c r="I4" s="129">
        <v>4.1140999999999996</v>
      </c>
      <c r="J4" s="129">
        <v>4.1840000000000002</v>
      </c>
      <c r="K4" s="129">
        <v>4.2397</v>
      </c>
      <c r="L4" s="129">
        <v>4.2850999999999999</v>
      </c>
      <c r="M4" s="129">
        <v>4.3228</v>
      </c>
      <c r="N4" s="129">
        <v>4.3548</v>
      </c>
      <c r="O4" s="129">
        <v>4.3822999999999999</v>
      </c>
      <c r="P4" s="129">
        <v>4.4062000000000001</v>
      </c>
      <c r="Q4" s="129">
        <v>4.4272</v>
      </c>
      <c r="R4" s="129">
        <v>4.4459</v>
      </c>
      <c r="S4" s="129">
        <v>4.4625000000000004</v>
      </c>
      <c r="T4" s="129">
        <v>4.4775</v>
      </c>
    </row>
    <row r="5" spans="1:20" ht="15" thickBot="1" x14ac:dyDescent="0.25">
      <c r="A5" s="48" t="s">
        <v>763</v>
      </c>
      <c r="B5" s="130">
        <v>2.1779000000000002</v>
      </c>
      <c r="C5" s="130">
        <v>2.8277999999999999</v>
      </c>
      <c r="D5" s="130">
        <v>3.2320000000000002</v>
      </c>
      <c r="E5" s="130">
        <v>3.4965000000000002</v>
      </c>
      <c r="F5" s="130">
        <v>3.6781999999999999</v>
      </c>
      <c r="G5" s="130">
        <v>3.8089</v>
      </c>
      <c r="H5" s="130">
        <v>3.9068000000000001</v>
      </c>
      <c r="I5" s="130">
        <v>3.9828000000000001</v>
      </c>
      <c r="J5" s="130">
        <v>4.0434000000000001</v>
      </c>
      <c r="K5" s="130">
        <v>4.093</v>
      </c>
      <c r="L5" s="130">
        <v>4.1345000000000001</v>
      </c>
      <c r="M5" s="130">
        <v>4.1698000000000004</v>
      </c>
      <c r="N5" s="130">
        <v>4.2004000000000001</v>
      </c>
      <c r="O5" s="130">
        <v>4.2271000000000001</v>
      </c>
      <c r="P5" s="130">
        <v>4.2507000000000001</v>
      </c>
      <c r="Q5" s="130">
        <v>4.2718999999999996</v>
      </c>
      <c r="R5" s="130">
        <v>4.2908999999999997</v>
      </c>
      <c r="S5" s="130">
        <v>4.3082000000000003</v>
      </c>
      <c r="T5" s="130">
        <v>4.3240999999999996</v>
      </c>
    </row>
    <row r="6" spans="1:20" x14ac:dyDescent="0.2">
      <c r="A6" s="43" t="s">
        <v>141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40</vt:i4>
      </vt:variant>
    </vt:vector>
  </HeadingPairs>
  <TitlesOfParts>
    <vt:vector size="40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Gráficos 13 e 14</vt:lpstr>
      <vt:lpstr>Gráfico 15</vt:lpstr>
      <vt:lpstr>Gráfico 16</vt:lpstr>
      <vt:lpstr>Gráfico 17</vt:lpstr>
      <vt:lpstr>Gráfico 18</vt:lpstr>
      <vt:lpstr>Gráfico 19</vt:lpstr>
      <vt:lpstr>Gráfico 20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Projeções da IFI</vt:lpstr>
      <vt:lpstr>Quadro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2019-02-19T20:12:36Z</dcterms:created>
  <dcterms:modified xsi:type="dcterms:W3CDTF">2019-06-18T20:41:41Z</dcterms:modified>
</cp:coreProperties>
</file>